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55" windowWidth="18855" windowHeight="7875" activeTab="2"/>
  </bookViews>
  <sheets>
    <sheet name="Rekapitulace stavby" sheetId="1" r:id="rId1"/>
    <sheet name="018-Park-03 - SO-03 Vodní..." sheetId="2" r:id="rId2"/>
    <sheet name="018-Park-03-0 - Vedlejší ..." sheetId="3" r:id="rId3"/>
  </sheets>
  <definedNames>
    <definedName name="_xlnm.Print_Titles" localSheetId="1">'018-Park-03 - SO-03 Vodní...'!$116:$116</definedName>
    <definedName name="_xlnm.Print_Titles" localSheetId="2">'018-Park-03-0 - Vedlejší ...'!$110:$110</definedName>
    <definedName name="_xlnm.Print_Titles" localSheetId="0">'Rekapitulace stavby'!$85:$85</definedName>
    <definedName name="_xlnm.Print_Area" localSheetId="1">'018-Park-03 - SO-03 Vodní...'!$C$4:$Q$70,'018-Park-03 - SO-03 Vodní...'!$C$76:$Q$100,'018-Park-03 - SO-03 Vodní...'!$C$106:$Q$172</definedName>
    <definedName name="_xlnm.Print_Area" localSheetId="2">'018-Park-03-0 - Vedlejší ...'!$C$4:$Q$70,'018-Park-03-0 - Vedlejší ...'!$C$76:$Q$94,'018-Park-03-0 - Vedlejší ...'!$C$100:$Q$125</definedName>
    <definedName name="_xlnm.Print_Area" localSheetId="0">'Rekapitulace stavby'!$C$4:$AP$70,'Rekapitulace stavby'!$C$76:$AP$93</definedName>
  </definedNames>
  <calcPr calcId="124519"/>
</workbook>
</file>

<file path=xl/calcChain.xml><?xml version="1.0" encoding="utf-8"?>
<calcChain xmlns="http://schemas.openxmlformats.org/spreadsheetml/2006/main">
  <c r="AY89" i="1"/>
  <c r="AX89"/>
  <c r="BI123" i="3"/>
  <c r="BH123"/>
  <c r="BG123"/>
  <c r="BF123"/>
  <c r="AA123"/>
  <c r="Y123"/>
  <c r="W123"/>
  <c r="BK123"/>
  <c r="N123"/>
  <c r="BE123" s="1"/>
  <c r="BI120"/>
  <c r="BH120"/>
  <c r="BG120"/>
  <c r="BF120"/>
  <c r="AA120"/>
  <c r="Y120"/>
  <c r="W120"/>
  <c r="BK120"/>
  <c r="N120"/>
  <c r="BE120" s="1"/>
  <c r="BI118"/>
  <c r="BH118"/>
  <c r="BG118"/>
  <c r="BF118"/>
  <c r="AA118"/>
  <c r="Y118"/>
  <c r="W118"/>
  <c r="BK118"/>
  <c r="N118"/>
  <c r="BE118" s="1"/>
  <c r="BI116"/>
  <c r="BH116"/>
  <c r="BG116"/>
  <c r="BF116"/>
  <c r="AA116"/>
  <c r="Y116"/>
  <c r="W116"/>
  <c r="BK116"/>
  <c r="N116"/>
  <c r="BE116"/>
  <c r="BI114"/>
  <c r="BH114"/>
  <c r="BG114"/>
  <c r="H34" s="1"/>
  <c r="BB89" i="1" s="1"/>
  <c r="BF114" i="3"/>
  <c r="AA114"/>
  <c r="AA113"/>
  <c r="AA112" s="1"/>
  <c r="AA111" s="1"/>
  <c r="Y114"/>
  <c r="Y113"/>
  <c r="Y112" s="1"/>
  <c r="Y111" s="1"/>
  <c r="W114"/>
  <c r="W113"/>
  <c r="W112" s="1"/>
  <c r="W111" s="1"/>
  <c r="AU89" i="1" s="1"/>
  <c r="BK114" i="3"/>
  <c r="N114"/>
  <c r="BE114" s="1"/>
  <c r="F105"/>
  <c r="F103"/>
  <c r="M28"/>
  <c r="AS89" i="1"/>
  <c r="F81" i="3"/>
  <c r="F79"/>
  <c r="O21"/>
  <c r="E21"/>
  <c r="O20"/>
  <c r="O18"/>
  <c r="E18"/>
  <c r="O17"/>
  <c r="O15"/>
  <c r="E15"/>
  <c r="O14"/>
  <c r="O12"/>
  <c r="E12"/>
  <c r="O11"/>
  <c r="O9"/>
  <c r="M81" s="1"/>
  <c r="F6"/>
  <c r="F102" s="1"/>
  <c r="AY88" i="1"/>
  <c r="AX88"/>
  <c r="BI172" i="2"/>
  <c r="BH172"/>
  <c r="BG172"/>
  <c r="BF172"/>
  <c r="AA172"/>
  <c r="AA171"/>
  <c r="Y172"/>
  <c r="Y171" s="1"/>
  <c r="W172"/>
  <c r="W171"/>
  <c r="BK172"/>
  <c r="BK171" s="1"/>
  <c r="N171" s="1"/>
  <c r="N96" s="1"/>
  <c r="N172"/>
  <c r="BE172" s="1"/>
  <c r="BI167"/>
  <c r="BH167"/>
  <c r="BG167"/>
  <c r="BF167"/>
  <c r="AA167"/>
  <c r="Y167"/>
  <c r="W167"/>
  <c r="BK167"/>
  <c r="N167"/>
  <c r="BE167"/>
  <c r="BI165"/>
  <c r="BH165"/>
  <c r="BG165"/>
  <c r="BF165"/>
  <c r="AA165"/>
  <c r="Y165"/>
  <c r="W165"/>
  <c r="BK165"/>
  <c r="N165"/>
  <c r="BE165" s="1"/>
  <c r="BI163"/>
  <c r="BH163"/>
  <c r="BG163"/>
  <c r="BF163"/>
  <c r="AA163"/>
  <c r="Y163"/>
  <c r="W163"/>
  <c r="BK163"/>
  <c r="N163"/>
  <c r="BE163" s="1"/>
  <c r="BI161"/>
  <c r="BH161"/>
  <c r="BG161"/>
  <c r="BF161"/>
  <c r="AA161"/>
  <c r="AA160" s="1"/>
  <c r="Y161"/>
  <c r="Y160"/>
  <c r="W161"/>
  <c r="W160" s="1"/>
  <c r="BK161"/>
  <c r="BK160"/>
  <c r="N160" s="1"/>
  <c r="N95" s="1"/>
  <c r="N161"/>
  <c r="BE161"/>
  <c r="BI158"/>
  <c r="BH158"/>
  <c r="BG158"/>
  <c r="BF158"/>
  <c r="AA158"/>
  <c r="AA152" s="1"/>
  <c r="Y158"/>
  <c r="W158"/>
  <c r="BK158"/>
  <c r="N158"/>
  <c r="BE158" s="1"/>
  <c r="BI153"/>
  <c r="BH153"/>
  <c r="BG153"/>
  <c r="BF153"/>
  <c r="AA153"/>
  <c r="Y153"/>
  <c r="Y152" s="1"/>
  <c r="W153"/>
  <c r="W152"/>
  <c r="BK153"/>
  <c r="N153"/>
  <c r="BE153" s="1"/>
  <c r="BI149"/>
  <c r="BH149"/>
  <c r="BG149"/>
  <c r="BF149"/>
  <c r="AA149"/>
  <c r="Y149"/>
  <c r="W149"/>
  <c r="BK149"/>
  <c r="N149"/>
  <c r="BE149"/>
  <c r="BI145"/>
  <c r="BH145"/>
  <c r="BG145"/>
  <c r="BF145"/>
  <c r="AA145"/>
  <c r="Y145"/>
  <c r="W145"/>
  <c r="BK145"/>
  <c r="N145"/>
  <c r="BE145" s="1"/>
  <c r="BI143"/>
  <c r="BH143"/>
  <c r="BG143"/>
  <c r="BF143"/>
  <c r="AA143"/>
  <c r="Y143"/>
  <c r="W143"/>
  <c r="BK143"/>
  <c r="N143"/>
  <c r="BE143"/>
  <c r="BI139"/>
  <c r="BH139"/>
  <c r="BG139"/>
  <c r="BF139"/>
  <c r="AA139"/>
  <c r="AA138" s="1"/>
  <c r="Y139"/>
  <c r="Y138" s="1"/>
  <c r="W139"/>
  <c r="W138" s="1"/>
  <c r="BK139"/>
  <c r="N139"/>
  <c r="BE139" s="1"/>
  <c r="BI136"/>
  <c r="BH136"/>
  <c r="BG136"/>
  <c r="BF136"/>
  <c r="AA136"/>
  <c r="Y136"/>
  <c r="W136"/>
  <c r="BK136"/>
  <c r="N136"/>
  <c r="BE136" s="1"/>
  <c r="BI134"/>
  <c r="BH134"/>
  <c r="BG134"/>
  <c r="BF134"/>
  <c r="AA134"/>
  <c r="Y134"/>
  <c r="W134"/>
  <c r="BK134"/>
  <c r="N134"/>
  <c r="BE134" s="1"/>
  <c r="BI132"/>
  <c r="BH132"/>
  <c r="BG132"/>
  <c r="BF132"/>
  <c r="AA132"/>
  <c r="Y132"/>
  <c r="W132"/>
  <c r="BK132"/>
  <c r="N132"/>
  <c r="BE132" s="1"/>
  <c r="BI130"/>
  <c r="BH130"/>
  <c r="BG130"/>
  <c r="BF130"/>
  <c r="AA130"/>
  <c r="Y130"/>
  <c r="W130"/>
  <c r="BK130"/>
  <c r="N130"/>
  <c r="BE130" s="1"/>
  <c r="BI128"/>
  <c r="BH128"/>
  <c r="BG128"/>
  <c r="BF128"/>
  <c r="AA128"/>
  <c r="Y128"/>
  <c r="W128"/>
  <c r="BK128"/>
  <c r="N128"/>
  <c r="BE128" s="1"/>
  <c r="BI126"/>
  <c r="BH126"/>
  <c r="BG126"/>
  <c r="BF126"/>
  <c r="AA126"/>
  <c r="AA125" s="1"/>
  <c r="Y126"/>
  <c r="Y125" s="1"/>
  <c r="W126"/>
  <c r="W125" s="1"/>
  <c r="BK126"/>
  <c r="BK125" s="1"/>
  <c r="N125" s="1"/>
  <c r="N92" s="1"/>
  <c r="N126"/>
  <c r="BE126" s="1"/>
  <c r="BI123"/>
  <c r="BH123"/>
  <c r="BG123"/>
  <c r="BF123"/>
  <c r="AA123"/>
  <c r="Y123"/>
  <c r="W123"/>
  <c r="BK123"/>
  <c r="N123"/>
  <c r="BE123" s="1"/>
  <c r="BI121"/>
  <c r="BH121"/>
  <c r="BG121"/>
  <c r="BF121"/>
  <c r="AA121"/>
  <c r="AA120" s="1"/>
  <c r="Y121"/>
  <c r="Y120"/>
  <c r="W121"/>
  <c r="W120" s="1"/>
  <c r="BK121"/>
  <c r="N121"/>
  <c r="BE121" s="1"/>
  <c r="F111"/>
  <c r="F109"/>
  <c r="M28"/>
  <c r="AS88" i="1" s="1"/>
  <c r="AS87" s="1"/>
  <c r="F81" i="2"/>
  <c r="F79"/>
  <c r="O21"/>
  <c r="E21"/>
  <c r="O20"/>
  <c r="O18"/>
  <c r="E18"/>
  <c r="O17"/>
  <c r="O15"/>
  <c r="E15"/>
  <c r="O14"/>
  <c r="O12"/>
  <c r="E12"/>
  <c r="O11"/>
  <c r="O9"/>
  <c r="M111" s="1"/>
  <c r="F6"/>
  <c r="F78" s="1"/>
  <c r="AK27" i="1"/>
  <c r="AM80"/>
  <c r="L80"/>
  <c r="L78"/>
  <c r="L77"/>
  <c r="H36" i="3" l="1"/>
  <c r="BD89" i="1" s="1"/>
  <c r="BK113" i="3"/>
  <c r="N113" s="1"/>
  <c r="N90" s="1"/>
  <c r="H33"/>
  <c r="BA89" i="1" s="1"/>
  <c r="H35" i="3"/>
  <c r="BC89" i="1" s="1"/>
  <c r="BK152" i="2"/>
  <c r="N152" s="1"/>
  <c r="N94" s="1"/>
  <c r="BK138"/>
  <c r="N138" s="1"/>
  <c r="N93" s="1"/>
  <c r="H34"/>
  <c r="BB88" i="1" s="1"/>
  <c r="BB87" s="1"/>
  <c r="AX87" s="1"/>
  <c r="H33" i="2"/>
  <c r="BA88" i="1" s="1"/>
  <c r="H36" i="2"/>
  <c r="BD88" i="1" s="1"/>
  <c r="BK120" i="2"/>
  <c r="N120" s="1"/>
  <c r="N91" s="1"/>
  <c r="H35"/>
  <c r="BC88" i="1" s="1"/>
  <c r="BC87" s="1"/>
  <c r="M33" i="2"/>
  <c r="AW88" i="1" s="1"/>
  <c r="F108" i="2"/>
  <c r="F78" i="3"/>
  <c r="M105"/>
  <c r="H32" i="2"/>
  <c r="AZ88" i="1" s="1"/>
  <c r="M32" i="2"/>
  <c r="AV88" i="1" s="1"/>
  <c r="M32" i="3"/>
  <c r="AV89" i="1" s="1"/>
  <c r="H32" i="3"/>
  <c r="AZ89" i="1" s="1"/>
  <c r="Y119" i="2"/>
  <c r="Y118" s="1"/>
  <c r="Y117" s="1"/>
  <c r="W119"/>
  <c r="W118" s="1"/>
  <c r="W117" s="1"/>
  <c r="AU88" i="1" s="1"/>
  <c r="AU87" s="1"/>
  <c r="AA119" i="2"/>
  <c r="AA118" s="1"/>
  <c r="AA117" s="1"/>
  <c r="BK112" i="3"/>
  <c r="M81" i="2"/>
  <c r="M33" i="3"/>
  <c r="AW89" i="1" s="1"/>
  <c r="BD87" l="1"/>
  <c r="W35" s="1"/>
  <c r="BA87"/>
  <c r="W32" s="1"/>
  <c r="W33"/>
  <c r="AT88"/>
  <c r="W34"/>
  <c r="AY87"/>
  <c r="BK119" i="2"/>
  <c r="N119" s="1"/>
  <c r="N90" s="1"/>
  <c r="AZ87" i="1"/>
  <c r="W31" s="1"/>
  <c r="BK111" i="3"/>
  <c r="N111" s="1"/>
  <c r="N88" s="1"/>
  <c r="N112"/>
  <c r="N89" s="1"/>
  <c r="AT89" i="1"/>
  <c r="AW87" l="1"/>
  <c r="AK32" s="1"/>
  <c r="BK118" i="2"/>
  <c r="N118" s="1"/>
  <c r="N89" s="1"/>
  <c r="AV87" i="1"/>
  <c r="L94" i="3"/>
  <c r="M27"/>
  <c r="M30" s="1"/>
  <c r="AT87" i="1" l="1"/>
  <c r="BK117" i="2"/>
  <c r="N117" s="1"/>
  <c r="N88" s="1"/>
  <c r="M27" s="1"/>
  <c r="M30" s="1"/>
  <c r="AK31" i="1"/>
  <c r="L38" i="3"/>
  <c r="AG89" i="1"/>
  <c r="AN89" s="1"/>
  <c r="L100" i="2" l="1"/>
  <c r="L38"/>
  <c r="AG88" i="1"/>
  <c r="AG87" l="1"/>
  <c r="AN88"/>
  <c r="AG93" l="1"/>
  <c r="AK26"/>
  <c r="AK29" s="1"/>
  <c r="AK37" s="1"/>
  <c r="AN87"/>
  <c r="AN93" s="1"/>
</calcChain>
</file>

<file path=xl/sharedStrings.xml><?xml version="1.0" encoding="utf-8"?>
<sst xmlns="http://schemas.openxmlformats.org/spreadsheetml/2006/main" count="1050" uniqueCount="267">
  <si>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</si>
  <si>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</si>
  <si>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</si>
  <si>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</si>
  <si>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</si>
  <si>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</si>
  <si>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</si>
  <si>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</si>
  <si>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</si>
  <si>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</si>
  <si>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</si>
  <si>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</si>
  <si>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</si>
  <si>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</si>
  <si>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</si>
  <si>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</si>
  <si>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018-Park</t>
  </si>
  <si>
    <t>Stavba:</t>
  </si>
  <si>
    <t>Park Knížecí sady - SO_03 Vodní prvek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</si>
  <si>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</si>
  <si>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</si>
  <si>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</si>
  <si>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</si>
  <si>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</si>
  <si>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</si>
  <si>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</si>
  <si>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</si>
  <si>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</si>
  <si>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</si>
  <si>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</si>
  <si>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</si>
  <si>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</si>
  <si>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</si>
  <si>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</si>
  <si>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</si>
  <si>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</si>
  <si>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</si>
  <si>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</si>
  <si>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</si>
  <si>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</si>
  <si>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</si>
  <si>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</si>
  <si>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</si>
  <si>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</si>
  <si>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</si>
  <si>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</si>
  <si>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</si>
  <si>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</si>
  <si>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</si>
  <si>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</si>
  <si>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</si>
  <si>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</si>
  <si>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</si>
  <si>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</si>
  <si>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</si>
  <si>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</si>
  <si>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</si>
  <si>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</si>
  <si>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</si>
  <si>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</si>
  <si>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</si>
  <si>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</si>
  <si>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</si>
  <si>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</si>
  <si>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</si>
  <si>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</si>
  <si>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</si>
  <si>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</si>
  <si>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</si>
  <si>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</si>
  <si>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</si>
  <si>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</si>
  <si>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</si>
  <si>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</si>
  <si>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{3c75660b-ee3d-470f-9f99-6b42f9f6dc97}</t>
  </si>
  <si>
    <t>{00000000-0000-0000-0000-000000000000}</t>
  </si>
  <si>
    <t>/</t>
  </si>
  <si>
    <t>018-Park-03</t>
  </si>
  <si>
    <t>SO-03 Vodní prvek</t>
  </si>
  <si>
    <t>1</t>
  </si>
  <si>
    <t>{b468643d-f581-4b24-87fb-70dabc4e5327}</t>
  </si>
  <si>
    <t>018-Park-03-0</t>
  </si>
  <si>
    <t>Vedlejší a ostatní náklady</t>
  </si>
  <si>
    <t>{2ba66f49-c406-4bf6-861d-964c738fe804}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</si>
  <si>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</si>
  <si>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</si>
  <si>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</si>
  <si>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</si>
  <si>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</si>
  <si>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</si>
  <si>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</si>
  <si>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</si>
  <si>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</si>
  <si>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</si>
  <si>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Objekt:</t>
  </si>
  <si>
    <t>018-Park-03 - SO-03 Vodní prvek</t>
  </si>
  <si>
    <t>Náklady z rozpočtu</t>
  </si>
  <si>
    <t>Ostatní náklady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</si>
  <si>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</si>
  <si>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</si>
  <si>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</si>
  <si>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</si>
  <si>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</si>
  <si>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</si>
  <si>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</si>
  <si>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</si>
  <si>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</si>
  <si>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</si>
  <si>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</si>
  <si>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99 - Přesuny hmot a sutí</t>
  </si>
  <si>
    <t>2) Ostatní náklady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</si>
  <si>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</si>
  <si>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</si>
  <si>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</si>
  <si>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</si>
  <si>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</si>
  <si>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</si>
  <si>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</si>
  <si>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</si>
  <si>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</si>
  <si>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</si>
  <si>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</si>
  <si>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</si>
  <si>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</si>
  <si>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</si>
  <si>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</si>
  <si>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115101201</t>
  </si>
  <si>
    <t>Čerpání vody na dopravní výšku do 10 m průměrný přítok do 500 l/min</t>
  </si>
  <si>
    <t>hod</t>
  </si>
  <si>
    <t>4</t>
  </si>
  <si>
    <t>3</t>
  </si>
  <si>
    <t>1383884155</t>
  </si>
  <si>
    <t>50</t>
  </si>
  <si>
    <t>VV</t>
  </si>
  <si>
    <t>115101301</t>
  </si>
  <si>
    <t>Pohotovost čerpací soupravy pro dopravní výšku do 10 m přítok do 500 l/min</t>
  </si>
  <si>
    <t>den</t>
  </si>
  <si>
    <t>1199207602</t>
  </si>
  <si>
    <t>5</t>
  </si>
  <si>
    <t>121101103</t>
  </si>
  <si>
    <t>Sejmutí ornice s přemístěním na vzdálenost do 250 m</t>
  </si>
  <si>
    <t>m3</t>
  </si>
  <si>
    <t>1346757620</t>
  </si>
  <si>
    <t>"skrývka svrchní vrstvy v tl. 0,2"695*0,2</t>
  </si>
  <si>
    <t>122201102</t>
  </si>
  <si>
    <t>Odkopávky a prokopávky nezapažené v hornině tř. 3 objem do 1000 m3</t>
  </si>
  <si>
    <t>-1152689963</t>
  </si>
  <si>
    <t>"40% celk objemu výkopů po skrývce svrchní vrstvy"(530-139)*0,4</t>
  </si>
  <si>
    <t>122201109</t>
  </si>
  <si>
    <t>Příplatek za lepivost u odkopávek v hornině tř. 1 až 3</t>
  </si>
  <si>
    <t>-735214436</t>
  </si>
  <si>
    <t>156,4*0,3</t>
  </si>
  <si>
    <t>6</t>
  </si>
  <si>
    <t>122301102</t>
  </si>
  <si>
    <t>Odkopávky a prokopávky nezapažené v hornině tř. 4 objem do 1000 m3</t>
  </si>
  <si>
    <t>2075838051</t>
  </si>
  <si>
    <t>7</t>
  </si>
  <si>
    <t>122301109</t>
  </si>
  <si>
    <t>Příplatek za lepivost u odkopávek nezapažených v hornině tř. 4</t>
  </si>
  <si>
    <t>289602124</t>
  </si>
  <si>
    <t>8</t>
  </si>
  <si>
    <t>127701101</t>
  </si>
  <si>
    <t>Vykopávky pod vodou v hornině tř. 1 až 4 objem do 1000 m3 tl vrstvy do 0,5 m</t>
  </si>
  <si>
    <t>1259047111</t>
  </si>
  <si>
    <t>"20% celk objemu výkopů po skrývce svrchní vrstvy"(530-139)*0,2</t>
  </si>
  <si>
    <t>9</t>
  </si>
  <si>
    <t>162301101</t>
  </si>
  <si>
    <t>Vodorovné přemístění do 500 m výkopku/sypaniny z horniny tř. 1 až 4</t>
  </si>
  <si>
    <t>-151251472</t>
  </si>
  <si>
    <t>"odtěžená zemina bez skrývky a navážky na mezideponii v rámci obvodu stavby"530-139-83</t>
  </si>
  <si>
    <t>"z mezideponie do hut.násypů"308</t>
  </si>
  <si>
    <t>Součet</t>
  </si>
  <si>
    <t>10</t>
  </si>
  <si>
    <t>162306111</t>
  </si>
  <si>
    <t>Vodorovné přemístění do 500 m bez naložení výkopku ze zemin schopných zúrodnění</t>
  </si>
  <si>
    <t>1552143350</t>
  </si>
  <si>
    <t>139</t>
  </si>
  <si>
    <t>11</t>
  </si>
  <si>
    <t>167101102</t>
  </si>
  <si>
    <t>Nakládání výkopku z hornin tř. 1 až 4 přes 100 m3</t>
  </si>
  <si>
    <t>-1832013481</t>
  </si>
  <si>
    <t>"z mezideponie svrchní vrstvy"139</t>
  </si>
  <si>
    <t>"z mezideponie v rámci prostoru stavby"308</t>
  </si>
  <si>
    <t>12</t>
  </si>
  <si>
    <t>R16001</t>
  </si>
  <si>
    <t>Odvoz a uložení navážky na skládku odpadů</t>
  </si>
  <si>
    <t>-341256238</t>
  </si>
  <si>
    <t>položka zahrnuje naložení, odvoz, uložení na skládku, poplatek za uložení</t>
  </si>
  <si>
    <t>P</t>
  </si>
  <si>
    <t>83</t>
  </si>
  <si>
    <t>13</t>
  </si>
  <si>
    <t>171101101</t>
  </si>
  <si>
    <t>Uložení sypaniny z hornin soudržných do násypů zhutněných na 95 % PS</t>
  </si>
  <si>
    <t>-349916121</t>
  </si>
  <si>
    <t>"do zemního valu"111</t>
  </si>
  <si>
    <t>"zemina do násypů kolem vodní tůně"336</t>
  </si>
  <si>
    <t>"odečet zeminy skrývky svrchní vrstvy, bude použita k ohumusování"-139</t>
  </si>
  <si>
    <t>14</t>
  </si>
  <si>
    <t>171201201</t>
  </si>
  <si>
    <t>Uložení sypaniny na skládky</t>
  </si>
  <si>
    <t>1250228474</t>
  </si>
  <si>
    <t>"mezideponie v rámci prostoru stavby"308+139</t>
  </si>
  <si>
    <t>181951102</t>
  </si>
  <si>
    <t>Úprava pláně v hornině tř. 1 až 4 se zhutněním</t>
  </si>
  <si>
    <t>m2</t>
  </si>
  <si>
    <t>-828037817</t>
  </si>
  <si>
    <t>"v zářezech"428</t>
  </si>
  <si>
    <t>16</t>
  </si>
  <si>
    <t>182101101</t>
  </si>
  <si>
    <t>Svahování v zářezech v hornině tř. 1 až 4</t>
  </si>
  <si>
    <t>-889043998</t>
  </si>
  <si>
    <t>"tůň"267</t>
  </si>
  <si>
    <t>17</t>
  </si>
  <si>
    <t>182201101</t>
  </si>
  <si>
    <t>Svahování násypů</t>
  </si>
  <si>
    <t>-677720223</t>
  </si>
  <si>
    <t>"povrch valu"280</t>
  </si>
  <si>
    <t>18</t>
  </si>
  <si>
    <t>182301131</t>
  </si>
  <si>
    <t>Rozprostření ornice pl přes 500 m2 ve svahu přes 1:5 tl vrstvy do 100 mm</t>
  </si>
  <si>
    <t>546614137</t>
  </si>
  <si>
    <t>"rozprostření skryté hum.zeminy na březích a v okolí tůně"1100</t>
  </si>
  <si>
    <t>"rozprostření skryté hum.zeminy na valu"280</t>
  </si>
  <si>
    <t>19</t>
  </si>
  <si>
    <t>998331011</t>
  </si>
  <si>
    <t>Přesun hmot pro nádrže</t>
  </si>
  <si>
    <t>t</t>
  </si>
  <si>
    <t>-2123178914</t>
  </si>
  <si>
    <t>018-Park-03-0 - Vedlejší a ostatní náklady</t>
  </si>
  <si>
    <t>HSV - HSV</t>
  </si>
  <si>
    <t xml:space="preserve">    11 - Přípravné a přidružené práce</t>
  </si>
  <si>
    <t>R11003</t>
  </si>
  <si>
    <t>Vytyčení stavby</t>
  </si>
  <si>
    <t>soubor</t>
  </si>
  <si>
    <t>1024</t>
  </si>
  <si>
    <t>1539155309</t>
  </si>
  <si>
    <t>(případně pozemků nebo provedení jiných geodetických prací) odborně způsobilou osobou v oboru zeměměřičství
v rámci stavby budou vytýčeny všechny navrhované a opravované  objekty. Dále budou vytýčeny hranice dotčených pozemků .
Vytýčení bude provedeno geodetickou firmou na základě předané digitální formy situace stavby v JTSK a BPV.
Detailní vytýčení jednotlivých prvků stavebních objektů bude provedeno na základě předané projektové dokumentace (rozměry prvků, výškové osazení).</t>
  </si>
  <si>
    <t>R11010</t>
  </si>
  <si>
    <t>Protokolární předání stavbou dotčených pozemků</t>
  </si>
  <si>
    <t>-187196509</t>
  </si>
  <si>
    <t xml:space="preserve">a komunikací, uvedených do původního stavu, zpět jejich vlastníkům
Dodavatelem bude pořízena fotodokumentace stavu pozemků s popisem a datováním.
</t>
  </si>
  <si>
    <t>R11011</t>
  </si>
  <si>
    <t>Zpracování a předání dokumentace skutečného provedení stavby</t>
  </si>
  <si>
    <t>kus</t>
  </si>
  <si>
    <t>-1860976194</t>
  </si>
  <si>
    <t>(3paré + 1 v elektronické formě) objednateli a zaměření skutečného provedení stavby - geodetická část dokumentace (3 paré + 1 v elektronické formě) v rozsahu odpovídajícím příslušným právním předpisům, pořízení fotodokumentace stavby</t>
  </si>
  <si>
    <t>R11014</t>
  </si>
  <si>
    <t>Zařízení staveniště - zřízení, provoz, odstranění</t>
  </si>
  <si>
    <t>1809651816</t>
  </si>
  <si>
    <t>zřízení, provoz a likvidace zařízení staveniště, včetně případných přípojek, přístupů, deponií apod.</t>
  </si>
  <si>
    <t>R11019</t>
  </si>
  <si>
    <t>Zajištění plnění povinností dle zákona č. 309/2006 Sb. (BOZP)</t>
  </si>
  <si>
    <t>262144</t>
  </si>
  <si>
    <t>-1650284901</t>
  </si>
  <si>
    <t>včetně vyhotovení a aktualizace plánu BOZP</t>
  </si>
  <si>
    <t>789 01 Zábřeh</t>
  </si>
  <si>
    <t>Město Zábřeh, Masarykovo náměstí 510/6, 789 01 Zábřeh</t>
  </si>
  <si>
    <t>září 2018</t>
  </si>
  <si>
    <t>Arvita P spol. s r.o., Příčná 1541, 765 02 Otrokovice</t>
  </si>
  <si>
    <t>Ing. Martin Došek</t>
  </si>
  <si>
    <t>Ing. Marek Krčma</t>
  </si>
  <si>
    <t>2900/1, k.ú. Zábřeh</t>
  </si>
  <si>
    <t>Ing. Martin Krčma</t>
  </si>
  <si>
    <t>KRYCÍ LIST VÝKAZU VÝMĚR</t>
  </si>
  <si>
    <t>REKAPITULACE  VÝKAZU VÝMĚR</t>
  </si>
  <si>
    <t>VÝKAZ VÝMĚR</t>
  </si>
  <si>
    <t>REKAPITULACE VÝKAZU VÝMĚR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</si>
</sst>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Trebuchet MS"/>
      <family val="2"/>
      <charset val="238"/>
    </font>
    <font>
      <b/>
      <sz val="11"/>
      <name val="Arial"/>
      <family val="2"/>
      <charset val="238"/>
    </font>
    <font>
      <b/>
      <sz val="16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0" fillId="0" borderId="0" xfId="0" applyBorder="1"/>
    <xf numFmtId="0" fontId="0" fillId="0" borderId="0" xfId="0" applyFont="1" applyBorder="1" applyAlignment="1">
      <alignment vertical="center"/>
    </xf>
    <xf numFmtId="0" fontId="36" fillId="0" borderId="0" xfId="0" applyFont="1" applyAlignment="1">
      <alignment horizontal="justify"/>
    </xf>
    <xf numFmtId="0" fontId="37" fillId="0" borderId="0" xfId="0" applyFont="1" applyAlignment="1">
      <alignment horizontal="justify"/>
    </xf>
    <xf numFmtId="49" fontId="38" fillId="0" borderId="0" xfId="0" applyNumberFormat="1" applyFont="1" applyBorder="1" applyAlignment="1">
      <alignment horizontal="left" vertical="center"/>
    </xf>
    <xf numFmtId="0" fontId="39" fillId="0" borderId="0" xfId="0" applyFont="1" applyAlignment="1">
      <alignment horizontal="justify"/>
    </xf>
    <xf numFmtId="0" fontId="37" fillId="0" borderId="0" xfId="0" applyFont="1"/>
    <xf numFmtId="0" fontId="27" fillId="0" borderId="0" xfId="0" applyFont="1" applyBorder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4" fontId="24" fillId="0" borderId="0" xfId="0" applyNumberFormat="1" applyFont="1" applyBorder="1" applyAlignment="1">
      <alignment vertical="center"/>
    </xf>
    <xf numFmtId="4" fontId="24" fillId="5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0" fontId="0" fillId="0" borderId="0" xfId="0" applyBorder="1"/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4" fillId="0" borderId="0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4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4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4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4" fontId="18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4"/>
  <sheetViews>
    <sheetView showGridLines="0" workbookViewId="0">
      <pane ySplit="1" topLeftCell="A2" activePane="bottomLeft" state="frozen"/>
      <selection pane="bottomLeft" activeCell="BE93" sqref="BE9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210" t="s">
        <v>7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1"/>
      <c r="AO2" s="211"/>
      <c r="AP2" s="211"/>
      <c r="AR2" s="214" t="s">
        <v>8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86" t="s">
        <v>12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25"/>
      <c r="AS4" s="19" t="s">
        <v>13</v>
      </c>
      <c r="BS4" s="20" t="s">
        <v>14</v>
      </c>
    </row>
    <row r="5" spans="1:73" ht="14.45" customHeight="1">
      <c r="B5" s="24"/>
      <c r="C5" s="26"/>
      <c r="D5" s="27" t="s">
        <v>15</v>
      </c>
      <c r="E5" s="26"/>
      <c r="F5" s="26"/>
      <c r="G5" s="26"/>
      <c r="H5" s="26"/>
      <c r="I5" s="26"/>
      <c r="J5" s="26"/>
      <c r="K5" s="212" t="s">
        <v>16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26"/>
      <c r="AQ5" s="25"/>
      <c r="BS5" s="20" t="s">
        <v>9</v>
      </c>
    </row>
    <row r="6" spans="1:73" ht="36.950000000000003" customHeight="1">
      <c r="B6" s="24"/>
      <c r="C6" s="26"/>
      <c r="D6" s="29" t="s">
        <v>17</v>
      </c>
      <c r="E6" s="26"/>
      <c r="F6" s="26"/>
      <c r="G6" s="26"/>
      <c r="H6" s="26"/>
      <c r="I6" s="26"/>
      <c r="J6" s="26"/>
      <c r="K6" s="213" t="s">
        <v>18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26"/>
      <c r="AQ6" s="25"/>
      <c r="BS6" s="20" t="s">
        <v>9</v>
      </c>
    </row>
    <row r="7" spans="1:73" ht="14.45" customHeight="1">
      <c r="B7" s="24"/>
      <c r="C7" s="26"/>
      <c r="D7" s="30" t="s">
        <v>19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20</v>
      </c>
      <c r="AL7" s="26"/>
      <c r="AM7" s="26"/>
      <c r="AN7" s="28" t="s">
        <v>5</v>
      </c>
      <c r="AO7" s="26"/>
      <c r="AP7" s="26"/>
      <c r="AQ7" s="25"/>
      <c r="BS7" s="20" t="s">
        <v>9</v>
      </c>
    </row>
    <row r="8" spans="1:73" ht="14.45" customHeight="1">
      <c r="B8" s="24"/>
      <c r="C8" s="26"/>
      <c r="D8" s="30" t="s">
        <v>21</v>
      </c>
      <c r="E8" s="26"/>
      <c r="F8" s="26"/>
      <c r="G8" s="177"/>
      <c r="K8" s="26" t="s">
        <v>261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23</v>
      </c>
      <c r="AL8" s="26"/>
      <c r="AM8" s="26"/>
      <c r="AN8" s="176" t="s">
        <v>257</v>
      </c>
      <c r="AO8" s="26"/>
      <c r="AP8" s="26"/>
      <c r="AQ8" s="25"/>
      <c r="BS8" s="20" t="s">
        <v>9</v>
      </c>
    </row>
    <row r="9" spans="1:73" ht="14.45" customHeight="1">
      <c r="B9" s="24"/>
      <c r="C9" s="26"/>
      <c r="D9" s="26"/>
      <c r="E9" s="26"/>
      <c r="F9" s="26"/>
      <c r="J9" s="177"/>
      <c r="N9" s="177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5"/>
      <c r="BS9" s="20" t="s">
        <v>9</v>
      </c>
    </row>
    <row r="10" spans="1:73" ht="14.45" customHeight="1">
      <c r="B10" s="24"/>
      <c r="C10" s="26"/>
      <c r="D10" s="30" t="s">
        <v>24</v>
      </c>
      <c r="E10" s="26"/>
      <c r="F10" s="26"/>
      <c r="G10" s="26"/>
      <c r="H10" s="26"/>
      <c r="I10" s="26"/>
      <c r="J10" s="26"/>
      <c r="K10" s="26" t="s">
        <v>256</v>
      </c>
      <c r="L10" s="26"/>
      <c r="M10" s="26"/>
      <c r="N10" s="174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25</v>
      </c>
      <c r="AL10" s="26"/>
      <c r="AM10" s="26"/>
      <c r="AN10" s="28" t="s">
        <v>5</v>
      </c>
      <c r="AO10" s="26"/>
      <c r="AP10" s="26"/>
      <c r="AQ10" s="25"/>
      <c r="BS10" s="20" t="s">
        <v>9</v>
      </c>
    </row>
    <row r="11" spans="1:73" ht="18.399999999999999" customHeight="1">
      <c r="B11" s="24"/>
      <c r="C11" s="26"/>
      <c r="D11" s="26"/>
      <c r="E11" s="28" t="s">
        <v>22</v>
      </c>
      <c r="F11" s="26"/>
      <c r="G11" s="26"/>
      <c r="H11" s="26"/>
      <c r="I11" s="26"/>
      <c r="J11" s="26"/>
      <c r="K11" s="26"/>
      <c r="L11" s="26"/>
      <c r="M11" s="26"/>
      <c r="Q11" s="175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26</v>
      </c>
      <c r="AL11" s="26"/>
      <c r="AM11" s="26"/>
      <c r="AN11" s="28" t="s">
        <v>5</v>
      </c>
      <c r="AO11" s="26"/>
      <c r="AP11" s="26"/>
      <c r="AQ11" s="25"/>
      <c r="BS11" s="20" t="s">
        <v>9</v>
      </c>
    </row>
    <row r="12" spans="1:73" ht="6.95" customHeight="1">
      <c r="B12" s="24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Q12" s="175" t="s">
        <v>255</v>
      </c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5"/>
      <c r="BS12" s="20" t="s">
        <v>9</v>
      </c>
    </row>
    <row r="13" spans="1:73" ht="14.45" customHeight="1">
      <c r="B13" s="24"/>
      <c r="C13" s="26"/>
      <c r="D13" s="30" t="s">
        <v>27</v>
      </c>
      <c r="E13" s="26"/>
      <c r="F13" s="26"/>
      <c r="G13" s="26"/>
      <c r="H13" s="26"/>
      <c r="I13" s="26"/>
      <c r="J13" s="26"/>
      <c r="K13" s="26" t="s">
        <v>258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25</v>
      </c>
      <c r="AL13" s="178"/>
      <c r="AM13" s="26"/>
      <c r="AN13" s="176">
        <v>60706708</v>
      </c>
      <c r="AO13" s="26"/>
      <c r="AP13" s="26"/>
      <c r="AQ13" s="25"/>
      <c r="BS13" s="20" t="s">
        <v>9</v>
      </c>
    </row>
    <row r="14" spans="1:73" ht="15">
      <c r="B14" s="24"/>
      <c r="C14" s="26"/>
      <c r="D14" s="26"/>
      <c r="E14" s="28" t="s">
        <v>22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0" t="s">
        <v>26</v>
      </c>
      <c r="AL14" s="26"/>
      <c r="AM14" s="26"/>
      <c r="AN14" s="28" t="s">
        <v>5</v>
      </c>
      <c r="AO14" s="26"/>
      <c r="AP14" s="26"/>
      <c r="AQ14" s="25"/>
      <c r="BS14" s="20" t="s">
        <v>9</v>
      </c>
    </row>
    <row r="15" spans="1:73" ht="6.95" customHeight="1">
      <c r="B15" s="24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5"/>
      <c r="BS15" s="20" t="s">
        <v>6</v>
      </c>
    </row>
    <row r="16" spans="1:73" ht="14.45" customHeight="1">
      <c r="B16" s="24"/>
      <c r="C16" s="26"/>
      <c r="D16" s="30" t="s">
        <v>28</v>
      </c>
      <c r="E16" s="26"/>
      <c r="F16" s="26"/>
      <c r="G16" s="26"/>
      <c r="H16" s="26"/>
      <c r="I16" s="26"/>
      <c r="J16" s="26"/>
      <c r="K16" s="26" t="s">
        <v>259</v>
      </c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25</v>
      </c>
      <c r="AL16" s="26"/>
      <c r="AM16" s="26"/>
      <c r="AN16" s="28" t="s">
        <v>5</v>
      </c>
      <c r="AO16" s="26"/>
      <c r="AP16" s="26"/>
      <c r="AQ16" s="25"/>
      <c r="BS16" s="20" t="s">
        <v>6</v>
      </c>
    </row>
    <row r="17" spans="2:71" ht="18.399999999999999" customHeight="1">
      <c r="B17" s="24"/>
      <c r="C17" s="26"/>
      <c r="D17" s="26"/>
      <c r="E17" s="28" t="s">
        <v>22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26</v>
      </c>
      <c r="AL17" s="26"/>
      <c r="AM17" s="26"/>
      <c r="AN17" s="28" t="s">
        <v>5</v>
      </c>
      <c r="AO17" s="26"/>
      <c r="AP17" s="26"/>
      <c r="AQ17" s="25"/>
      <c r="BS17" s="20" t="s">
        <v>29</v>
      </c>
    </row>
    <row r="18" spans="2:71" ht="6.95" customHeight="1">
      <c r="B18" s="24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5"/>
      <c r="BS18" s="20" t="s">
        <v>9</v>
      </c>
    </row>
    <row r="19" spans="2:71" ht="14.45" customHeight="1">
      <c r="B19" s="24"/>
      <c r="C19" s="26"/>
      <c r="D19" s="30" t="s">
        <v>30</v>
      </c>
      <c r="E19" s="26"/>
      <c r="F19" s="26"/>
      <c r="G19" s="26"/>
      <c r="H19" s="26"/>
      <c r="I19" s="26"/>
      <c r="J19" s="26"/>
      <c r="K19" s="26" t="s">
        <v>260</v>
      </c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25</v>
      </c>
      <c r="AL19" s="26"/>
      <c r="AM19" s="26"/>
      <c r="AN19" s="28" t="s">
        <v>5</v>
      </c>
      <c r="AO19" s="26"/>
      <c r="AP19" s="26"/>
      <c r="AQ19" s="25"/>
      <c r="BS19" s="20" t="s">
        <v>9</v>
      </c>
    </row>
    <row r="20" spans="2:71" ht="18.399999999999999" customHeight="1">
      <c r="B20" s="24"/>
      <c r="C20" s="26"/>
      <c r="D20" s="26"/>
      <c r="E20" s="28" t="s">
        <v>22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26</v>
      </c>
      <c r="AL20" s="26"/>
      <c r="AM20" s="26"/>
      <c r="AN20" s="28" t="s">
        <v>5</v>
      </c>
      <c r="AO20" s="26"/>
      <c r="AP20" s="26"/>
      <c r="AQ20" s="25"/>
    </row>
    <row r="21" spans="2:71" ht="6.95" customHeight="1">
      <c r="B21" s="24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5"/>
    </row>
    <row r="22" spans="2:71" ht="15">
      <c r="B22" s="24"/>
      <c r="C22" s="26"/>
      <c r="D22" s="30" t="s">
        <v>31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5"/>
    </row>
    <row r="23" spans="2:71" ht="16.5" customHeight="1">
      <c r="B23" s="24"/>
      <c r="C23" s="26"/>
      <c r="D23" s="26"/>
      <c r="E23" s="195" t="s">
        <v>5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26"/>
      <c r="AP23" s="26"/>
      <c r="AQ23" s="25"/>
    </row>
    <row r="24" spans="2:71" ht="6.95" customHeight="1">
      <c r="B24" s="2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5"/>
    </row>
    <row r="25" spans="2:71" ht="6.95" customHeight="1">
      <c r="B25" s="24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5"/>
    </row>
    <row r="26" spans="2:71" ht="14.45" customHeight="1">
      <c r="B26" s="24"/>
      <c r="C26" s="26"/>
      <c r="D26" s="32" t="s">
        <v>32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6">
        <f>ROUND(AG87,2)</f>
        <v>0</v>
      </c>
      <c r="AL26" s="197"/>
      <c r="AM26" s="197"/>
      <c r="AN26" s="197"/>
      <c r="AO26" s="197"/>
      <c r="AP26" s="26"/>
      <c r="AQ26" s="25"/>
    </row>
    <row r="27" spans="2:71" ht="14.45" customHeight="1">
      <c r="B27" s="24"/>
      <c r="C27" s="26"/>
      <c r="D27" s="32" t="s">
        <v>33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6">
        <f>ROUND(AG91,2)</f>
        <v>0</v>
      </c>
      <c r="AL27" s="196"/>
      <c r="AM27" s="196"/>
      <c r="AN27" s="196"/>
      <c r="AO27" s="196"/>
      <c r="AP27" s="26"/>
      <c r="AQ27" s="25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" customHeight="1">
      <c r="B29" s="33"/>
      <c r="C29" s="34"/>
      <c r="D29" s="36" t="s">
        <v>34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98">
        <f>ROUND(AK26+AK27,2)</f>
        <v>0</v>
      </c>
      <c r="AL29" s="199"/>
      <c r="AM29" s="199"/>
      <c r="AN29" s="199"/>
      <c r="AO29" s="199"/>
      <c r="AP29" s="34"/>
      <c r="AQ29" s="35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5" customHeight="1">
      <c r="B31" s="38"/>
      <c r="C31" s="39"/>
      <c r="D31" s="40" t="s">
        <v>35</v>
      </c>
      <c r="E31" s="39"/>
      <c r="F31" s="40" t="s">
        <v>36</v>
      </c>
      <c r="G31" s="39"/>
      <c r="H31" s="39"/>
      <c r="I31" s="39"/>
      <c r="J31" s="39"/>
      <c r="K31" s="39"/>
      <c r="L31" s="216">
        <v>0.21</v>
      </c>
      <c r="M31" s="181"/>
      <c r="N31" s="181"/>
      <c r="O31" s="181"/>
      <c r="P31" s="39"/>
      <c r="Q31" s="39"/>
      <c r="R31" s="39"/>
      <c r="S31" s="39"/>
      <c r="T31" s="42" t="s">
        <v>37</v>
      </c>
      <c r="U31" s="39"/>
      <c r="V31" s="39"/>
      <c r="W31" s="180">
        <f>ROUND(AZ87+SUM(CD92),2)</f>
        <v>0</v>
      </c>
      <c r="X31" s="181"/>
      <c r="Y31" s="181"/>
      <c r="Z31" s="181"/>
      <c r="AA31" s="181"/>
      <c r="AB31" s="181"/>
      <c r="AC31" s="181"/>
      <c r="AD31" s="181"/>
      <c r="AE31" s="181"/>
      <c r="AF31" s="39"/>
      <c r="AG31" s="39"/>
      <c r="AH31" s="39"/>
      <c r="AI31" s="39"/>
      <c r="AJ31" s="39"/>
      <c r="AK31" s="180">
        <f>ROUND(AV87+SUM(BY92),2)</f>
        <v>0</v>
      </c>
      <c r="AL31" s="181"/>
      <c r="AM31" s="181"/>
      <c r="AN31" s="181"/>
      <c r="AO31" s="181"/>
      <c r="AP31" s="39"/>
      <c r="AQ31" s="43"/>
    </row>
    <row r="32" spans="2:71" s="2" customFormat="1" ht="14.45" customHeight="1">
      <c r="B32" s="38"/>
      <c r="C32" s="39"/>
      <c r="D32" s="39"/>
      <c r="E32" s="39"/>
      <c r="F32" s="40" t="s">
        <v>38</v>
      </c>
      <c r="G32" s="39"/>
      <c r="H32" s="39"/>
      <c r="I32" s="39"/>
      <c r="J32" s="39"/>
      <c r="K32" s="39"/>
      <c r="L32" s="216">
        <v>0.15</v>
      </c>
      <c r="M32" s="181"/>
      <c r="N32" s="181"/>
      <c r="O32" s="181"/>
      <c r="P32" s="39"/>
      <c r="Q32" s="39"/>
      <c r="R32" s="39"/>
      <c r="S32" s="39"/>
      <c r="T32" s="42" t="s">
        <v>37</v>
      </c>
      <c r="U32" s="39"/>
      <c r="V32" s="39"/>
      <c r="W32" s="180">
        <f>ROUND(BA87+SUM(CE92),2)</f>
        <v>0</v>
      </c>
      <c r="X32" s="181"/>
      <c r="Y32" s="181"/>
      <c r="Z32" s="181"/>
      <c r="AA32" s="181"/>
      <c r="AB32" s="181"/>
      <c r="AC32" s="181"/>
      <c r="AD32" s="181"/>
      <c r="AE32" s="181"/>
      <c r="AF32" s="39"/>
      <c r="AG32" s="39"/>
      <c r="AH32" s="39"/>
      <c r="AI32" s="39"/>
      <c r="AJ32" s="39"/>
      <c r="AK32" s="180">
        <f>ROUND(AW87+SUM(BZ92),2)</f>
        <v>0</v>
      </c>
      <c r="AL32" s="181"/>
      <c r="AM32" s="181"/>
      <c r="AN32" s="181"/>
      <c r="AO32" s="181"/>
      <c r="AP32" s="39"/>
      <c r="AQ32" s="43"/>
    </row>
    <row r="33" spans="2:43" s="2" customFormat="1" ht="14.45" hidden="1" customHeight="1">
      <c r="B33" s="38"/>
      <c r="C33" s="39"/>
      <c r="D33" s="39"/>
      <c r="E33" s="39"/>
      <c r="F33" s="40" t="s">
        <v>39</v>
      </c>
      <c r="G33" s="39"/>
      <c r="H33" s="39"/>
      <c r="I33" s="39"/>
      <c r="J33" s="39"/>
      <c r="K33" s="39"/>
      <c r="L33" s="216">
        <v>0.21</v>
      </c>
      <c r="M33" s="181"/>
      <c r="N33" s="181"/>
      <c r="O33" s="181"/>
      <c r="P33" s="39"/>
      <c r="Q33" s="39"/>
      <c r="R33" s="39"/>
      <c r="S33" s="39"/>
      <c r="T33" s="42" t="s">
        <v>37</v>
      </c>
      <c r="U33" s="39"/>
      <c r="V33" s="39"/>
      <c r="W33" s="180">
        <f>ROUND(BB87+SUM(CF92),2)</f>
        <v>0</v>
      </c>
      <c r="X33" s="181"/>
      <c r="Y33" s="181"/>
      <c r="Z33" s="181"/>
      <c r="AA33" s="181"/>
      <c r="AB33" s="181"/>
      <c r="AC33" s="181"/>
      <c r="AD33" s="181"/>
      <c r="AE33" s="181"/>
      <c r="AF33" s="39"/>
      <c r="AG33" s="39"/>
      <c r="AH33" s="39"/>
      <c r="AI33" s="39"/>
      <c r="AJ33" s="39"/>
      <c r="AK33" s="180">
        <v>0</v>
      </c>
      <c r="AL33" s="181"/>
      <c r="AM33" s="181"/>
      <c r="AN33" s="181"/>
      <c r="AO33" s="181"/>
      <c r="AP33" s="39"/>
      <c r="AQ33" s="43"/>
    </row>
    <row r="34" spans="2:43" s="2" customFormat="1" ht="14.45" hidden="1" customHeight="1">
      <c r="B34" s="38"/>
      <c r="C34" s="39"/>
      <c r="D34" s="39"/>
      <c r="E34" s="39"/>
      <c r="F34" s="40" t="s">
        <v>40</v>
      </c>
      <c r="G34" s="39"/>
      <c r="H34" s="39"/>
      <c r="I34" s="39"/>
      <c r="J34" s="39"/>
      <c r="K34" s="39"/>
      <c r="L34" s="216">
        <v>0.15</v>
      </c>
      <c r="M34" s="181"/>
      <c r="N34" s="181"/>
      <c r="O34" s="181"/>
      <c r="P34" s="39"/>
      <c r="Q34" s="39"/>
      <c r="R34" s="39"/>
      <c r="S34" s="39"/>
      <c r="T34" s="42" t="s">
        <v>37</v>
      </c>
      <c r="U34" s="39"/>
      <c r="V34" s="39"/>
      <c r="W34" s="180">
        <f>ROUND(BC87+SUM(CG92),2)</f>
        <v>0</v>
      </c>
      <c r="X34" s="181"/>
      <c r="Y34" s="181"/>
      <c r="Z34" s="181"/>
      <c r="AA34" s="181"/>
      <c r="AB34" s="181"/>
      <c r="AC34" s="181"/>
      <c r="AD34" s="181"/>
      <c r="AE34" s="181"/>
      <c r="AF34" s="39"/>
      <c r="AG34" s="39"/>
      <c r="AH34" s="39"/>
      <c r="AI34" s="39"/>
      <c r="AJ34" s="39"/>
      <c r="AK34" s="180">
        <v>0</v>
      </c>
      <c r="AL34" s="181"/>
      <c r="AM34" s="181"/>
      <c r="AN34" s="181"/>
      <c r="AO34" s="181"/>
      <c r="AP34" s="39"/>
      <c r="AQ34" s="43"/>
    </row>
    <row r="35" spans="2:43" s="2" customFormat="1" ht="14.45" hidden="1" customHeight="1">
      <c r="B35" s="38"/>
      <c r="C35" s="39"/>
      <c r="D35" s="39"/>
      <c r="E35" s="39"/>
      <c r="F35" s="40" t="s">
        <v>41</v>
      </c>
      <c r="G35" s="39"/>
      <c r="H35" s="39"/>
      <c r="I35" s="39"/>
      <c r="J35" s="39"/>
      <c r="K35" s="39"/>
      <c r="L35" s="216">
        <v>0</v>
      </c>
      <c r="M35" s="181"/>
      <c r="N35" s="181"/>
      <c r="O35" s="181"/>
      <c r="P35" s="39"/>
      <c r="Q35" s="39"/>
      <c r="R35" s="39"/>
      <c r="S35" s="39"/>
      <c r="T35" s="42" t="s">
        <v>37</v>
      </c>
      <c r="U35" s="39"/>
      <c r="V35" s="39"/>
      <c r="W35" s="180">
        <f>ROUND(BD87+SUM(CH92),2)</f>
        <v>0</v>
      </c>
      <c r="X35" s="181"/>
      <c r="Y35" s="181"/>
      <c r="Z35" s="181"/>
      <c r="AA35" s="181"/>
      <c r="AB35" s="181"/>
      <c r="AC35" s="181"/>
      <c r="AD35" s="181"/>
      <c r="AE35" s="181"/>
      <c r="AF35" s="39"/>
      <c r="AG35" s="39"/>
      <c r="AH35" s="39"/>
      <c r="AI35" s="39"/>
      <c r="AJ35" s="39"/>
      <c r="AK35" s="180">
        <v>0</v>
      </c>
      <c r="AL35" s="181"/>
      <c r="AM35" s="181"/>
      <c r="AN35" s="181"/>
      <c r="AO35" s="181"/>
      <c r="AP35" s="39"/>
      <c r="AQ35" s="43"/>
    </row>
    <row r="36" spans="2:43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" customHeight="1">
      <c r="B37" s="33"/>
      <c r="C37" s="44"/>
      <c r="D37" s="45" t="s">
        <v>42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43</v>
      </c>
      <c r="U37" s="46"/>
      <c r="V37" s="46"/>
      <c r="W37" s="46"/>
      <c r="X37" s="182" t="s">
        <v>44</v>
      </c>
      <c r="Y37" s="183"/>
      <c r="Z37" s="183"/>
      <c r="AA37" s="183"/>
      <c r="AB37" s="183"/>
      <c r="AC37" s="46"/>
      <c r="AD37" s="46"/>
      <c r="AE37" s="46"/>
      <c r="AF37" s="46"/>
      <c r="AG37" s="46"/>
      <c r="AH37" s="46"/>
      <c r="AI37" s="46"/>
      <c r="AJ37" s="46"/>
      <c r="AK37" s="184">
        <f>SUM(AK29:AK35)</f>
        <v>0</v>
      </c>
      <c r="AL37" s="183"/>
      <c r="AM37" s="183"/>
      <c r="AN37" s="183"/>
      <c r="AO37" s="185"/>
      <c r="AP37" s="44"/>
      <c r="AQ37" s="35"/>
    </row>
    <row r="38" spans="2:43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>
      <c r="B39" s="24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5"/>
    </row>
    <row r="40" spans="2:43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5"/>
    </row>
    <row r="41" spans="2:4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5"/>
    </row>
    <row r="42" spans="2:4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5"/>
    </row>
    <row r="43" spans="2:4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5"/>
    </row>
    <row r="44" spans="2:4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5"/>
    </row>
    <row r="45" spans="2:4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5"/>
    </row>
    <row r="46" spans="2:4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5"/>
    </row>
    <row r="47" spans="2:4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5"/>
    </row>
    <row r="48" spans="2:4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5"/>
    </row>
    <row r="49" spans="2:43" s="1" customFormat="1" ht="15">
      <c r="B49" s="33"/>
      <c r="C49" s="34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46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4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5"/>
    </row>
    <row r="51" spans="2:43">
      <c r="B51" s="24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5"/>
    </row>
    <row r="52" spans="2:43">
      <c r="B52" s="24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5"/>
    </row>
    <row r="53" spans="2:43">
      <c r="B53" s="24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5"/>
    </row>
    <row r="54" spans="2:43">
      <c r="B54" s="24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5"/>
    </row>
    <row r="55" spans="2:43">
      <c r="B55" s="24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5"/>
    </row>
    <row r="56" spans="2:43">
      <c r="B56" s="24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5"/>
    </row>
    <row r="57" spans="2:43">
      <c r="B57" s="24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5"/>
    </row>
    <row r="58" spans="2:43" s="1" customFormat="1" ht="15">
      <c r="B58" s="33"/>
      <c r="C58" s="34"/>
      <c r="D58" s="53" t="s">
        <v>47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48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47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48</v>
      </c>
      <c r="AN58" s="54"/>
      <c r="AO58" s="56"/>
      <c r="AP58" s="34"/>
      <c r="AQ58" s="35"/>
    </row>
    <row r="59" spans="2:43">
      <c r="B59" s="24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5"/>
    </row>
    <row r="60" spans="2:43" s="1" customFormat="1" ht="15">
      <c r="B60" s="33"/>
      <c r="C60" s="34"/>
      <c r="D60" s="48" t="s">
        <v>49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50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4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5"/>
    </row>
    <row r="62" spans="2:43">
      <c r="B62" s="24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5"/>
    </row>
    <row r="63" spans="2:43">
      <c r="B63" s="24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5"/>
    </row>
    <row r="64" spans="2:43">
      <c r="B64" s="24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5"/>
    </row>
    <row r="65" spans="2:43">
      <c r="B65" s="24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5"/>
    </row>
    <row r="66" spans="2:43">
      <c r="B66" s="24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5"/>
    </row>
    <row r="67" spans="2:43">
      <c r="B67" s="24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5"/>
    </row>
    <row r="68" spans="2:43">
      <c r="B68" s="24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5"/>
    </row>
    <row r="69" spans="2:43" s="1" customFormat="1" ht="15">
      <c r="B69" s="33"/>
      <c r="C69" s="34"/>
      <c r="D69" s="53" t="s">
        <v>47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48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47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48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86" t="s">
        <v>51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35"/>
    </row>
    <row r="77" spans="2:43" s="3" customFormat="1" ht="14.45" customHeight="1">
      <c r="B77" s="63"/>
      <c r="C77" s="30" t="s">
        <v>15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018-Park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188" t="str">
        <f>K6</f>
        <v>Park Knížecí sady - SO_03 Vodní prvek</v>
      </c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30" t="s">
        <v>21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2900/1, k.ú. Zábřeh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23</v>
      </c>
      <c r="AJ80" s="34"/>
      <c r="AK80" s="34"/>
      <c r="AL80" s="34"/>
      <c r="AM80" s="71" t="str">
        <f>IF(AN8= "","",AN8)</f>
        <v>září 2018</v>
      </c>
      <c r="AN80" s="34"/>
      <c r="AO80" s="34"/>
      <c r="AP80" s="34"/>
      <c r="AQ80" s="35"/>
    </row>
    <row r="81" spans="1:76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 ht="15">
      <c r="B82" s="33"/>
      <c r="C82" s="30" t="s">
        <v>24</v>
      </c>
      <c r="D82" s="34"/>
      <c r="E82" s="34"/>
      <c r="F82" s="34"/>
      <c r="H82" s="26"/>
      <c r="I82" s="26"/>
      <c r="J82" s="26"/>
      <c r="K82" s="34"/>
      <c r="L82" s="26" t="s">
        <v>256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28</v>
      </c>
      <c r="AJ82" s="34"/>
      <c r="AK82" s="34"/>
      <c r="AL82" s="34"/>
      <c r="AM82" s="202" t="s">
        <v>259</v>
      </c>
      <c r="AN82" s="203"/>
      <c r="AO82" s="203"/>
      <c r="AP82" s="203"/>
      <c r="AQ82" s="35"/>
      <c r="AS82" s="204" t="s">
        <v>52</v>
      </c>
      <c r="AT82" s="205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76" s="1" customFormat="1" ht="15">
      <c r="B83" s="33"/>
      <c r="C83" s="30" t="s">
        <v>27</v>
      </c>
      <c r="D83" s="34"/>
      <c r="E83" s="34"/>
      <c r="F83" s="34"/>
      <c r="G83" s="34"/>
      <c r="H83" s="34"/>
      <c r="I83" s="34"/>
      <c r="J83" s="34"/>
      <c r="K83" s="34"/>
      <c r="L83" s="26" t="s">
        <v>258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30</v>
      </c>
      <c r="AJ83" s="34"/>
      <c r="AK83" s="34"/>
      <c r="AL83" s="34"/>
      <c r="AM83" s="203" t="s">
        <v>260</v>
      </c>
      <c r="AN83" s="203"/>
      <c r="AO83" s="203"/>
      <c r="AP83" s="203"/>
      <c r="AQ83" s="35"/>
      <c r="AS83" s="206"/>
      <c r="AT83" s="207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76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06"/>
      <c r="AT84" s="207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76" s="1" customFormat="1" ht="29.25" customHeight="1">
      <c r="B85" s="33"/>
      <c r="C85" s="190" t="s">
        <v>53</v>
      </c>
      <c r="D85" s="191"/>
      <c r="E85" s="191"/>
      <c r="F85" s="191"/>
      <c r="G85" s="191"/>
      <c r="H85" s="73"/>
      <c r="I85" s="192" t="s">
        <v>54</v>
      </c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2" t="s">
        <v>55</v>
      </c>
      <c r="AH85" s="191"/>
      <c r="AI85" s="191"/>
      <c r="AJ85" s="191"/>
      <c r="AK85" s="191"/>
      <c r="AL85" s="191"/>
      <c r="AM85" s="191"/>
      <c r="AN85" s="192" t="s">
        <v>56</v>
      </c>
      <c r="AO85" s="191"/>
      <c r="AP85" s="208"/>
      <c r="AQ85" s="35"/>
      <c r="AS85" s="74" t="s">
        <v>57</v>
      </c>
      <c r="AT85" s="75" t="s">
        <v>58</v>
      </c>
      <c r="AU85" s="75" t="s">
        <v>59</v>
      </c>
      <c r="AV85" s="75" t="s">
        <v>60</v>
      </c>
      <c r="AW85" s="75" t="s">
        <v>61</v>
      </c>
      <c r="AX85" s="75" t="s">
        <v>62</v>
      </c>
      <c r="AY85" s="75" t="s">
        <v>63</v>
      </c>
      <c r="AZ85" s="75" t="s">
        <v>64</v>
      </c>
      <c r="BA85" s="75" t="s">
        <v>65</v>
      </c>
      <c r="BB85" s="75" t="s">
        <v>66</v>
      </c>
      <c r="BC85" s="75" t="s">
        <v>67</v>
      </c>
      <c r="BD85" s="76" t="s">
        <v>68</v>
      </c>
    </row>
    <row r="86" spans="1:76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>
      <c r="B87" s="66"/>
      <c r="C87" s="78" t="s">
        <v>69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9">
        <f>ROUND(SUM(AG88:AG89),2)</f>
        <v>0</v>
      </c>
      <c r="AH87" s="209"/>
      <c r="AI87" s="209"/>
      <c r="AJ87" s="209"/>
      <c r="AK87" s="209"/>
      <c r="AL87" s="209"/>
      <c r="AM87" s="209"/>
      <c r="AN87" s="193">
        <f>SUM(AG87,AT87)</f>
        <v>0</v>
      </c>
      <c r="AO87" s="193"/>
      <c r="AP87" s="193"/>
      <c r="AQ87" s="69"/>
      <c r="AS87" s="80">
        <f>ROUND(SUM(AS88:AS89),2)</f>
        <v>0</v>
      </c>
      <c r="AT87" s="81">
        <f>ROUND(SUM(AV87:AW87),2)</f>
        <v>0</v>
      </c>
      <c r="AU87" s="82">
        <f>ROUND(SUM(AU88:AU89),5)</f>
        <v>365.39028000000002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ROUND(SUM(AZ88:AZ89),2)</f>
        <v>0</v>
      </c>
      <c r="BA87" s="81">
        <f>ROUND(SUM(BA88:BA89),2)</f>
        <v>0</v>
      </c>
      <c r="BB87" s="81">
        <f>ROUND(SUM(BB88:BB89),2)</f>
        <v>0</v>
      </c>
      <c r="BC87" s="81">
        <f>ROUND(SUM(BC88:BC89),2)</f>
        <v>0</v>
      </c>
      <c r="BD87" s="83">
        <f>ROUND(SUM(BD88:BD89),2)</f>
        <v>0</v>
      </c>
      <c r="BS87" s="84" t="s">
        <v>70</v>
      </c>
      <c r="BT87" s="84" t="s">
        <v>71</v>
      </c>
      <c r="BU87" s="85" t="s">
        <v>72</v>
      </c>
      <c r="BV87" s="84" t="s">
        <v>73</v>
      </c>
      <c r="BW87" s="84" t="s">
        <v>74</v>
      </c>
      <c r="BX87" s="84" t="s">
        <v>75</v>
      </c>
    </row>
    <row r="88" spans="1:76" s="5" customFormat="1" ht="31.5" customHeight="1">
      <c r="A88" s="86" t="s">
        <v>76</v>
      </c>
      <c r="B88" s="87"/>
      <c r="C88" s="88"/>
      <c r="D88" s="179" t="s">
        <v>77</v>
      </c>
      <c r="E88" s="179"/>
      <c r="F88" s="179"/>
      <c r="G88" s="179"/>
      <c r="H88" s="179"/>
      <c r="I88" s="89"/>
      <c r="J88" s="179" t="s">
        <v>78</v>
      </c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200">
        <f>'018-Park-03 - SO-03 Vodní...'!M30</f>
        <v>0</v>
      </c>
      <c r="AH88" s="201"/>
      <c r="AI88" s="201"/>
      <c r="AJ88" s="201"/>
      <c r="AK88" s="201"/>
      <c r="AL88" s="201"/>
      <c r="AM88" s="201"/>
      <c r="AN88" s="200">
        <f>SUM(AG88,AT88)</f>
        <v>0</v>
      </c>
      <c r="AO88" s="201"/>
      <c r="AP88" s="201"/>
      <c r="AQ88" s="90"/>
      <c r="AS88" s="91">
        <f>'018-Park-03 - SO-03 Vodní...'!M28</f>
        <v>0</v>
      </c>
      <c r="AT88" s="92">
        <f>ROUND(SUM(AV88:AW88),2)</f>
        <v>0</v>
      </c>
      <c r="AU88" s="93">
        <f>'018-Park-03 - SO-03 Vodní...'!W117</f>
        <v>365.39028000000002</v>
      </c>
      <c r="AV88" s="92">
        <f>'018-Park-03 - SO-03 Vodní...'!M32</f>
        <v>0</v>
      </c>
      <c r="AW88" s="92">
        <f>'018-Park-03 - SO-03 Vodní...'!M33</f>
        <v>0</v>
      </c>
      <c r="AX88" s="92">
        <f>'018-Park-03 - SO-03 Vodní...'!M34</f>
        <v>0</v>
      </c>
      <c r="AY88" s="92">
        <f>'018-Park-03 - SO-03 Vodní...'!M35</f>
        <v>0</v>
      </c>
      <c r="AZ88" s="92">
        <f>'018-Park-03 - SO-03 Vodní...'!H32</f>
        <v>0</v>
      </c>
      <c r="BA88" s="92">
        <f>'018-Park-03 - SO-03 Vodní...'!H33</f>
        <v>0</v>
      </c>
      <c r="BB88" s="92">
        <f>'018-Park-03 - SO-03 Vodní...'!H34</f>
        <v>0</v>
      </c>
      <c r="BC88" s="92">
        <f>'018-Park-03 - SO-03 Vodní...'!H35</f>
        <v>0</v>
      </c>
      <c r="BD88" s="94">
        <f>'018-Park-03 - SO-03 Vodní...'!H36</f>
        <v>0</v>
      </c>
      <c r="BT88" s="95" t="s">
        <v>79</v>
      </c>
      <c r="BV88" s="95" t="s">
        <v>73</v>
      </c>
      <c r="BW88" s="95" t="s">
        <v>80</v>
      </c>
      <c r="BX88" s="95" t="s">
        <v>74</v>
      </c>
    </row>
    <row r="89" spans="1:76" s="5" customFormat="1" ht="47.25" customHeight="1">
      <c r="A89" s="86" t="s">
        <v>76</v>
      </c>
      <c r="B89" s="87"/>
      <c r="C89" s="88"/>
      <c r="D89" s="179" t="s">
        <v>81</v>
      </c>
      <c r="E89" s="179"/>
      <c r="F89" s="179"/>
      <c r="G89" s="179"/>
      <c r="H89" s="179"/>
      <c r="I89" s="89"/>
      <c r="J89" s="179" t="s">
        <v>82</v>
      </c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200">
        <f>'018-Park-03-0 - Vedlejší ...'!M30</f>
        <v>0</v>
      </c>
      <c r="AH89" s="201"/>
      <c r="AI89" s="201"/>
      <c r="AJ89" s="201"/>
      <c r="AK89" s="201"/>
      <c r="AL89" s="201"/>
      <c r="AM89" s="201"/>
      <c r="AN89" s="200">
        <f>SUM(AG89,AT89)</f>
        <v>0</v>
      </c>
      <c r="AO89" s="201"/>
      <c r="AP89" s="201"/>
      <c r="AQ89" s="90"/>
      <c r="AS89" s="96">
        <f>'018-Park-03-0 - Vedlejší ...'!M28</f>
        <v>0</v>
      </c>
      <c r="AT89" s="97">
        <f>ROUND(SUM(AV89:AW89),2)</f>
        <v>0</v>
      </c>
      <c r="AU89" s="98">
        <f>'018-Park-03-0 - Vedlejší ...'!W111</f>
        <v>0</v>
      </c>
      <c r="AV89" s="97">
        <f>'018-Park-03-0 - Vedlejší ...'!M32</f>
        <v>0</v>
      </c>
      <c r="AW89" s="97">
        <f>'018-Park-03-0 - Vedlejší ...'!M33</f>
        <v>0</v>
      </c>
      <c r="AX89" s="97">
        <f>'018-Park-03-0 - Vedlejší ...'!M34</f>
        <v>0</v>
      </c>
      <c r="AY89" s="97">
        <f>'018-Park-03-0 - Vedlejší ...'!M35</f>
        <v>0</v>
      </c>
      <c r="AZ89" s="97">
        <f>'018-Park-03-0 - Vedlejší ...'!H32</f>
        <v>0</v>
      </c>
      <c r="BA89" s="97">
        <f>'018-Park-03-0 - Vedlejší ...'!H33</f>
        <v>0</v>
      </c>
      <c r="BB89" s="97">
        <f>'018-Park-03-0 - Vedlejší ...'!H34</f>
        <v>0</v>
      </c>
      <c r="BC89" s="97">
        <f>'018-Park-03-0 - Vedlejší ...'!H35</f>
        <v>0</v>
      </c>
      <c r="BD89" s="99">
        <f>'018-Park-03-0 - Vedlejší ...'!H36</f>
        <v>0</v>
      </c>
      <c r="BT89" s="95" t="s">
        <v>79</v>
      </c>
      <c r="BV89" s="95" t="s">
        <v>73</v>
      </c>
      <c r="BW89" s="95" t="s">
        <v>83</v>
      </c>
      <c r="BX89" s="95" t="s">
        <v>74</v>
      </c>
    </row>
    <row r="90" spans="1:76">
      <c r="B90" s="24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5"/>
    </row>
    <row r="91" spans="1:76" s="1" customFormat="1" ht="30" customHeight="1">
      <c r="B91" s="33"/>
      <c r="C91" s="78" t="s">
        <v>84</v>
      </c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193">
        <v>0</v>
      </c>
      <c r="AH91" s="193"/>
      <c r="AI91" s="193"/>
      <c r="AJ91" s="193"/>
      <c r="AK91" s="193"/>
      <c r="AL91" s="193"/>
      <c r="AM91" s="193"/>
      <c r="AN91" s="193">
        <v>0</v>
      </c>
      <c r="AO91" s="193"/>
      <c r="AP91" s="193"/>
      <c r="AQ91" s="35"/>
      <c r="AS91" s="74" t="s">
        <v>85</v>
      </c>
      <c r="AT91" s="75" t="s">
        <v>86</v>
      </c>
      <c r="AU91" s="75" t="s">
        <v>35</v>
      </c>
      <c r="AV91" s="76" t="s">
        <v>58</v>
      </c>
    </row>
    <row r="92" spans="1:76" s="1" customFormat="1" ht="10.9" customHeight="1"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5"/>
      <c r="AS92" s="100"/>
      <c r="AT92" s="54"/>
      <c r="AU92" s="54"/>
      <c r="AV92" s="56"/>
    </row>
    <row r="93" spans="1:76" s="1" customFormat="1" ht="30" customHeight="1">
      <c r="B93" s="33"/>
      <c r="C93" s="101" t="s">
        <v>87</v>
      </c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102"/>
      <c r="AF93" s="102"/>
      <c r="AG93" s="194">
        <f>ROUND(AG87+AG91,2)</f>
        <v>0</v>
      </c>
      <c r="AH93" s="194"/>
      <c r="AI93" s="194"/>
      <c r="AJ93" s="194"/>
      <c r="AK93" s="194"/>
      <c r="AL93" s="194"/>
      <c r="AM93" s="194"/>
      <c r="AN93" s="194">
        <f>AN87+AN91</f>
        <v>0</v>
      </c>
      <c r="AO93" s="194"/>
      <c r="AP93" s="194"/>
      <c r="AQ93" s="35"/>
    </row>
    <row r="94" spans="1:76" s="1" customFormat="1" ht="6.95" customHeight="1"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9"/>
    </row>
  </sheetData>
  <mergeCells count="49">
    <mergeCell ref="L35:O35"/>
    <mergeCell ref="L33:O33"/>
    <mergeCell ref="L31:O31"/>
    <mergeCell ref="L32:O32"/>
    <mergeCell ref="L34:O34"/>
    <mergeCell ref="C2:AP2"/>
    <mergeCell ref="C4:AP4"/>
    <mergeCell ref="K5:AO5"/>
    <mergeCell ref="K6:AO6"/>
    <mergeCell ref="AR2:BE2"/>
    <mergeCell ref="AS82:AT84"/>
    <mergeCell ref="AM83:AP83"/>
    <mergeCell ref="AN85:AP85"/>
    <mergeCell ref="AN88:AP88"/>
    <mergeCell ref="AG88:AM88"/>
    <mergeCell ref="AG87:AM87"/>
    <mergeCell ref="AN87:AP87"/>
    <mergeCell ref="AG91:AM91"/>
    <mergeCell ref="AN91:AP91"/>
    <mergeCell ref="AG93:AM93"/>
    <mergeCell ref="AN93:AP93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D89:H89"/>
    <mergeCell ref="J89:AF89"/>
    <mergeCell ref="W35:AE35"/>
    <mergeCell ref="AK35:AO35"/>
    <mergeCell ref="X37:AB37"/>
    <mergeCell ref="AK37:AO37"/>
    <mergeCell ref="J88:AF88"/>
    <mergeCell ref="C76:AP76"/>
    <mergeCell ref="L78:AO78"/>
    <mergeCell ref="C85:G85"/>
    <mergeCell ref="I85:AF85"/>
    <mergeCell ref="AG85:AM85"/>
    <mergeCell ref="D88:H88"/>
    <mergeCell ref="AN89:AP89"/>
    <mergeCell ref="AM82:AP82"/>
    <mergeCell ref="AG89:AM89"/>
  </mergeCells>
  <hyperlinks>
    <hyperlink ref="K1:S1" location="C2" display="1) Souhrnný list stavby"/>
    <hyperlink ref="W1:AF1" location="C87" display="2) Rekapitulace objektů"/>
    <hyperlink ref="A88" location="'018-Park-03 - SO-03 Vodní...'!C2" display="/"/>
    <hyperlink ref="A89" location="'018-Park-03-0 - Vedlejší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3"/>
  <sheetViews>
    <sheetView showGridLines="0" workbookViewId="0">
      <pane ySplit="1" topLeftCell="A11" activePane="bottomLeft" state="frozen"/>
      <selection pane="bottomLeft" activeCell="AC185" sqref="AC18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3"/>
      <c r="B1" s="13"/>
      <c r="C1" s="13"/>
      <c r="D1" s="14" t="s">
        <v>1</v>
      </c>
      <c r="E1" s="13"/>
      <c r="F1" s="15" t="s">
        <v>88</v>
      </c>
      <c r="G1" s="15"/>
      <c r="H1" s="252" t="s">
        <v>89</v>
      </c>
      <c r="I1" s="252"/>
      <c r="J1" s="252"/>
      <c r="K1" s="252"/>
      <c r="L1" s="15" t="s">
        <v>90</v>
      </c>
      <c r="M1" s="13"/>
      <c r="N1" s="13"/>
      <c r="O1" s="14" t="s">
        <v>91</v>
      </c>
      <c r="P1" s="13"/>
      <c r="Q1" s="13"/>
      <c r="R1" s="13"/>
      <c r="S1" s="15" t="s">
        <v>92</v>
      </c>
      <c r="T1" s="15"/>
      <c r="U1" s="103"/>
      <c r="V1" s="10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10" t="s">
        <v>7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S2" s="214" t="s">
        <v>8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  <c r="AT2" s="20" t="s">
        <v>80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93</v>
      </c>
    </row>
    <row r="4" spans="1:66" ht="36.950000000000003" customHeight="1">
      <c r="B4" s="24"/>
      <c r="C4" s="239" t="s">
        <v>263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5"/>
      <c r="T4" s="19" t="s">
        <v>13</v>
      </c>
      <c r="AT4" s="20" t="s">
        <v>6</v>
      </c>
    </row>
    <row r="5" spans="1:66" ht="6.95" customHeight="1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ht="25.35" customHeight="1">
      <c r="B6" s="24"/>
      <c r="C6" s="26"/>
      <c r="D6" s="30" t="s">
        <v>17</v>
      </c>
      <c r="E6" s="26"/>
      <c r="F6" s="241" t="str">
        <f>'Rekapitulace stavby'!K6</f>
        <v>Park Knížecí sady - SO_03 Vodní prvek</v>
      </c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6"/>
      <c r="R6" s="25"/>
    </row>
    <row r="7" spans="1:66" s="1" customFormat="1" ht="32.85" customHeight="1">
      <c r="B7" s="33"/>
      <c r="C7" s="34"/>
      <c r="D7" s="29" t="s">
        <v>94</v>
      </c>
      <c r="E7" s="34"/>
      <c r="F7" s="213" t="s">
        <v>95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34"/>
      <c r="R7" s="35"/>
    </row>
    <row r="8" spans="1:66" s="1" customFormat="1" ht="14.45" customHeight="1">
      <c r="B8" s="33"/>
      <c r="C8" s="34"/>
      <c r="D8" s="30" t="s">
        <v>19</v>
      </c>
      <c r="E8" s="34"/>
      <c r="F8" s="28" t="s">
        <v>5</v>
      </c>
      <c r="G8" s="34"/>
      <c r="H8" s="34"/>
      <c r="I8" s="34"/>
      <c r="J8" s="34"/>
      <c r="K8" s="34"/>
      <c r="L8" s="34"/>
      <c r="M8" s="30" t="s">
        <v>20</v>
      </c>
      <c r="N8" s="34"/>
      <c r="O8" s="28" t="s">
        <v>5</v>
      </c>
      <c r="P8" s="34"/>
      <c r="Q8" s="34"/>
      <c r="R8" s="35"/>
    </row>
    <row r="9" spans="1:66" s="1" customFormat="1" ht="14.45" customHeight="1">
      <c r="B9" s="33"/>
      <c r="C9" s="34"/>
      <c r="D9" s="30" t="s">
        <v>21</v>
      </c>
      <c r="E9" s="34"/>
      <c r="F9" s="26" t="s">
        <v>261</v>
      </c>
      <c r="G9" s="34"/>
      <c r="H9" s="34"/>
      <c r="I9" s="34"/>
      <c r="J9" s="34"/>
      <c r="K9" s="34"/>
      <c r="L9" s="34"/>
      <c r="M9" s="30" t="s">
        <v>23</v>
      </c>
      <c r="N9" s="34"/>
      <c r="O9" s="243" t="str">
        <f>'Rekapitulace stavby'!AN8</f>
        <v>září 2018</v>
      </c>
      <c r="P9" s="243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30" t="s">
        <v>24</v>
      </c>
      <c r="E11" s="34"/>
      <c r="F11" s="26" t="s">
        <v>256</v>
      </c>
      <c r="G11" s="34"/>
      <c r="H11" s="34"/>
      <c r="I11" s="34"/>
      <c r="J11" s="34"/>
      <c r="K11" s="34"/>
      <c r="L11" s="34"/>
      <c r="M11" s="30" t="s">
        <v>25</v>
      </c>
      <c r="N11" s="34"/>
      <c r="O11" s="212" t="str">
        <f>IF('Rekapitulace stavby'!AN10="","",'Rekapitulace stavby'!AN10)</f>
        <v/>
      </c>
      <c r="P11" s="212"/>
      <c r="Q11" s="34"/>
      <c r="R11" s="35"/>
    </row>
    <row r="12" spans="1:66" s="1" customFormat="1" ht="18" customHeight="1">
      <c r="B12" s="33"/>
      <c r="C12" s="34"/>
      <c r="D12" s="34"/>
      <c r="E12" s="28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30" t="s">
        <v>26</v>
      </c>
      <c r="N12" s="34"/>
      <c r="O12" s="212" t="str">
        <f>IF('Rekapitulace stavby'!AN11="","",'Rekapitulace stavby'!AN11)</f>
        <v/>
      </c>
      <c r="P12" s="212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30" t="s">
        <v>27</v>
      </c>
      <c r="E14" s="34"/>
      <c r="F14" s="26" t="s">
        <v>258</v>
      </c>
      <c r="G14" s="34"/>
      <c r="H14" s="34"/>
      <c r="I14" s="34"/>
      <c r="J14" s="34"/>
      <c r="K14" s="34"/>
      <c r="L14" s="34"/>
      <c r="M14" s="30" t="s">
        <v>25</v>
      </c>
      <c r="N14" s="34"/>
      <c r="O14" s="212">
        <f>IF('Rekapitulace stavby'!AN13="","",'Rekapitulace stavby'!AN13)</f>
        <v>60706708</v>
      </c>
      <c r="P14" s="212"/>
      <c r="Q14" s="34"/>
      <c r="R14" s="35"/>
    </row>
    <row r="15" spans="1:66" s="1" customFormat="1" ht="18" customHeight="1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26</v>
      </c>
      <c r="N15" s="34"/>
      <c r="O15" s="212" t="str">
        <f>IF('Rekapitulace stavby'!AN14="","",'Rekapitulace stavby'!AN14)</f>
        <v/>
      </c>
      <c r="P15" s="212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30" t="s">
        <v>28</v>
      </c>
      <c r="E17" s="34"/>
      <c r="F17" s="26" t="s">
        <v>259</v>
      </c>
      <c r="G17" s="34"/>
      <c r="H17" s="34"/>
      <c r="I17" s="34"/>
      <c r="J17" s="34"/>
      <c r="K17" s="34"/>
      <c r="L17" s="34"/>
      <c r="M17" s="30" t="s">
        <v>25</v>
      </c>
      <c r="N17" s="34"/>
      <c r="O17" s="212" t="str">
        <f>IF('Rekapitulace stavby'!AN16="","",'Rekapitulace stavby'!AN16)</f>
        <v/>
      </c>
      <c r="P17" s="212"/>
      <c r="Q17" s="34"/>
      <c r="R17" s="35"/>
    </row>
    <row r="18" spans="2:18" s="1" customFormat="1" ht="18" customHeight="1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26</v>
      </c>
      <c r="N18" s="34"/>
      <c r="O18" s="212" t="str">
        <f>IF('Rekapitulace stavby'!AN17="","",'Rekapitulace stavby'!AN17)</f>
        <v/>
      </c>
      <c r="P18" s="212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30" t="s">
        <v>30</v>
      </c>
      <c r="E20" s="34"/>
      <c r="F20" s="26" t="s">
        <v>260</v>
      </c>
      <c r="G20" s="34"/>
      <c r="H20" s="34"/>
      <c r="I20" s="34"/>
      <c r="J20" s="34"/>
      <c r="K20" s="34"/>
      <c r="L20" s="34"/>
      <c r="M20" s="30" t="s">
        <v>25</v>
      </c>
      <c r="N20" s="34"/>
      <c r="O20" s="212" t="str">
        <f>IF('Rekapitulace stavby'!AN19="","",'Rekapitulace stavby'!AN19)</f>
        <v/>
      </c>
      <c r="P20" s="212"/>
      <c r="Q20" s="34"/>
      <c r="R20" s="35"/>
    </row>
    <row r="21" spans="2:18" s="1" customFormat="1" ht="18" customHeight="1">
      <c r="B21" s="33"/>
      <c r="C21" s="34"/>
      <c r="D21" s="34"/>
      <c r="E21" s="28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30" t="s">
        <v>26</v>
      </c>
      <c r="N21" s="34"/>
      <c r="O21" s="212" t="str">
        <f>IF('Rekapitulace stavby'!AN20="","",'Rekapitulace stavby'!AN20)</f>
        <v/>
      </c>
      <c r="P21" s="212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30" t="s">
        <v>31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195" t="s">
        <v>5</v>
      </c>
      <c r="F24" s="195"/>
      <c r="G24" s="195"/>
      <c r="H24" s="195"/>
      <c r="I24" s="195"/>
      <c r="J24" s="195"/>
      <c r="K24" s="195"/>
      <c r="L24" s="195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04" t="s">
        <v>96</v>
      </c>
      <c r="E27" s="34"/>
      <c r="F27" s="34"/>
      <c r="G27" s="34"/>
      <c r="H27" s="34"/>
      <c r="I27" s="34"/>
      <c r="J27" s="34"/>
      <c r="K27" s="34"/>
      <c r="L27" s="34"/>
      <c r="M27" s="196">
        <f>N88</f>
        <v>0</v>
      </c>
      <c r="N27" s="196"/>
      <c r="O27" s="196"/>
      <c r="P27" s="196"/>
      <c r="Q27" s="34"/>
      <c r="R27" s="35"/>
    </row>
    <row r="28" spans="2:18" s="1" customFormat="1" ht="14.45" customHeight="1">
      <c r="B28" s="33"/>
      <c r="C28" s="34"/>
      <c r="D28" s="32" t="s">
        <v>97</v>
      </c>
      <c r="E28" s="34"/>
      <c r="F28" s="34"/>
      <c r="G28" s="34"/>
      <c r="H28" s="34"/>
      <c r="I28" s="34"/>
      <c r="J28" s="34"/>
      <c r="K28" s="34"/>
      <c r="L28" s="34"/>
      <c r="M28" s="196">
        <f>N98</f>
        <v>0</v>
      </c>
      <c r="N28" s="196"/>
      <c r="O28" s="196"/>
      <c r="P28" s="196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05" t="s">
        <v>34</v>
      </c>
      <c r="E30" s="34"/>
      <c r="F30" s="34"/>
      <c r="G30" s="34"/>
      <c r="H30" s="34"/>
      <c r="I30" s="34"/>
      <c r="J30" s="34"/>
      <c r="K30" s="34"/>
      <c r="L30" s="34"/>
      <c r="M30" s="253">
        <f>ROUND(M27+M28,2)</f>
        <v>0</v>
      </c>
      <c r="N30" s="240"/>
      <c r="O30" s="240"/>
      <c r="P30" s="24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35</v>
      </c>
      <c r="E32" s="40" t="s">
        <v>36</v>
      </c>
      <c r="F32" s="41">
        <v>0.21</v>
      </c>
      <c r="G32" s="106" t="s">
        <v>37</v>
      </c>
      <c r="H32" s="247">
        <f>ROUND((SUM(BE98:BE99)+SUM(BE117:BE172)), 2)</f>
        <v>0</v>
      </c>
      <c r="I32" s="240"/>
      <c r="J32" s="240"/>
      <c r="K32" s="34"/>
      <c r="L32" s="34"/>
      <c r="M32" s="247">
        <f>ROUND(ROUND((SUM(BE98:BE99)+SUM(BE117:BE172)), 2)*F32, 2)</f>
        <v>0</v>
      </c>
      <c r="N32" s="240"/>
      <c r="O32" s="240"/>
      <c r="P32" s="240"/>
      <c r="Q32" s="34"/>
      <c r="R32" s="35"/>
    </row>
    <row r="33" spans="2:18" s="1" customFormat="1" ht="14.45" customHeight="1">
      <c r="B33" s="33"/>
      <c r="C33" s="34"/>
      <c r="D33" s="34"/>
      <c r="E33" s="40" t="s">
        <v>38</v>
      </c>
      <c r="F33" s="41">
        <v>0.15</v>
      </c>
      <c r="G33" s="106" t="s">
        <v>37</v>
      </c>
      <c r="H33" s="247">
        <f>ROUND((SUM(BF98:BF99)+SUM(BF117:BF172)), 2)</f>
        <v>0</v>
      </c>
      <c r="I33" s="240"/>
      <c r="J33" s="240"/>
      <c r="K33" s="34"/>
      <c r="L33" s="34"/>
      <c r="M33" s="247">
        <f>ROUND(ROUND((SUM(BF98:BF99)+SUM(BF117:BF172)), 2)*F33, 2)</f>
        <v>0</v>
      </c>
      <c r="N33" s="240"/>
      <c r="O33" s="240"/>
      <c r="P33" s="24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39</v>
      </c>
      <c r="F34" s="41">
        <v>0.21</v>
      </c>
      <c r="G34" s="106" t="s">
        <v>37</v>
      </c>
      <c r="H34" s="247">
        <f>ROUND((SUM(BG98:BG99)+SUM(BG117:BG172)), 2)</f>
        <v>0</v>
      </c>
      <c r="I34" s="240"/>
      <c r="J34" s="240"/>
      <c r="K34" s="34"/>
      <c r="L34" s="34"/>
      <c r="M34" s="247">
        <v>0</v>
      </c>
      <c r="N34" s="240"/>
      <c r="O34" s="240"/>
      <c r="P34" s="24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40</v>
      </c>
      <c r="F35" s="41">
        <v>0.15</v>
      </c>
      <c r="G35" s="106" t="s">
        <v>37</v>
      </c>
      <c r="H35" s="247">
        <f>ROUND((SUM(BH98:BH99)+SUM(BH117:BH172)), 2)</f>
        <v>0</v>
      </c>
      <c r="I35" s="240"/>
      <c r="J35" s="240"/>
      <c r="K35" s="34"/>
      <c r="L35" s="34"/>
      <c r="M35" s="247">
        <v>0</v>
      </c>
      <c r="N35" s="240"/>
      <c r="O35" s="240"/>
      <c r="P35" s="24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41</v>
      </c>
      <c r="F36" s="41">
        <v>0</v>
      </c>
      <c r="G36" s="106" t="s">
        <v>37</v>
      </c>
      <c r="H36" s="247">
        <f>ROUND((SUM(BI98:BI99)+SUM(BI117:BI172)), 2)</f>
        <v>0</v>
      </c>
      <c r="I36" s="240"/>
      <c r="J36" s="240"/>
      <c r="K36" s="34"/>
      <c r="L36" s="34"/>
      <c r="M36" s="247">
        <v>0</v>
      </c>
      <c r="N36" s="240"/>
      <c r="O36" s="240"/>
      <c r="P36" s="24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02"/>
      <c r="D38" s="107" t="s">
        <v>42</v>
      </c>
      <c r="E38" s="73"/>
      <c r="F38" s="73"/>
      <c r="G38" s="108" t="s">
        <v>43</v>
      </c>
      <c r="H38" s="109" t="s">
        <v>44</v>
      </c>
      <c r="I38" s="73"/>
      <c r="J38" s="73"/>
      <c r="K38" s="73"/>
      <c r="L38" s="248">
        <f>SUM(M30:M36)</f>
        <v>0</v>
      </c>
      <c r="M38" s="248"/>
      <c r="N38" s="248"/>
      <c r="O38" s="248"/>
      <c r="P38" s="249"/>
      <c r="Q38" s="10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 ht="15">
      <c r="B50" s="33"/>
      <c r="C50" s="34"/>
      <c r="D50" s="48" t="s">
        <v>45</v>
      </c>
      <c r="E50" s="49"/>
      <c r="F50" s="49"/>
      <c r="G50" s="49"/>
      <c r="H50" s="50"/>
      <c r="I50" s="34"/>
      <c r="J50" s="48" t="s">
        <v>46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 ht="15">
      <c r="B59" s="33"/>
      <c r="C59" s="34"/>
      <c r="D59" s="53" t="s">
        <v>47</v>
      </c>
      <c r="E59" s="54"/>
      <c r="F59" s="54"/>
      <c r="G59" s="55" t="s">
        <v>48</v>
      </c>
      <c r="H59" s="56"/>
      <c r="I59" s="34"/>
      <c r="J59" s="53" t="s">
        <v>47</v>
      </c>
      <c r="K59" s="54"/>
      <c r="L59" s="54"/>
      <c r="M59" s="54"/>
      <c r="N59" s="55" t="s">
        <v>48</v>
      </c>
      <c r="O59" s="54"/>
      <c r="P59" s="56"/>
      <c r="Q59" s="34"/>
      <c r="R59" s="35"/>
    </row>
    <row r="60" spans="2:18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 ht="15">
      <c r="B61" s="33"/>
      <c r="C61" s="34"/>
      <c r="D61" s="48" t="s">
        <v>49</v>
      </c>
      <c r="E61" s="49"/>
      <c r="F61" s="49"/>
      <c r="G61" s="49"/>
      <c r="H61" s="50"/>
      <c r="I61" s="34"/>
      <c r="J61" s="48" t="s">
        <v>50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 ht="15">
      <c r="B70" s="33"/>
      <c r="C70" s="34"/>
      <c r="D70" s="53" t="s">
        <v>47</v>
      </c>
      <c r="E70" s="54"/>
      <c r="F70" s="54"/>
      <c r="G70" s="55" t="s">
        <v>48</v>
      </c>
      <c r="H70" s="56"/>
      <c r="I70" s="34"/>
      <c r="J70" s="53" t="s">
        <v>47</v>
      </c>
      <c r="K70" s="54"/>
      <c r="L70" s="54"/>
      <c r="M70" s="54"/>
      <c r="N70" s="55" t="s">
        <v>48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239" t="s">
        <v>264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30" t="s">
        <v>17</v>
      </c>
      <c r="D78" s="34"/>
      <c r="E78" s="34"/>
      <c r="F78" s="241" t="str">
        <f>F6</f>
        <v>Park Knížecí sady - SO_03 Vodní prvek</v>
      </c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34"/>
      <c r="R78" s="35"/>
    </row>
    <row r="79" spans="2:18" s="1" customFormat="1" ht="36.950000000000003" customHeight="1">
      <c r="B79" s="33"/>
      <c r="C79" s="67" t="s">
        <v>94</v>
      </c>
      <c r="D79" s="34"/>
      <c r="E79" s="34"/>
      <c r="F79" s="188" t="str">
        <f>F7</f>
        <v>018-Park-03 - SO-03 Vodní prvek</v>
      </c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30" t="s">
        <v>21</v>
      </c>
      <c r="D81" s="34"/>
      <c r="E81" s="34"/>
      <c r="F81" s="28" t="str">
        <f>F9</f>
        <v>2900/1, k.ú. Zábřeh</v>
      </c>
      <c r="G81" s="34"/>
      <c r="H81" s="34"/>
      <c r="I81" s="34"/>
      <c r="J81" s="34"/>
      <c r="L81" s="30" t="s">
        <v>23</v>
      </c>
      <c r="M81" s="243" t="str">
        <f>IF(O9="","",O9)</f>
        <v>září 2018</v>
      </c>
      <c r="N81" s="243"/>
      <c r="O81" s="243"/>
      <c r="P81" s="243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30" t="s">
        <v>24</v>
      </c>
      <c r="D83" s="34"/>
      <c r="E83" s="34"/>
      <c r="F83" s="26" t="s">
        <v>256</v>
      </c>
      <c r="G83" s="34"/>
      <c r="H83" s="34"/>
      <c r="I83" s="34"/>
      <c r="J83" s="34"/>
      <c r="L83" s="30" t="s">
        <v>28</v>
      </c>
      <c r="M83" s="244" t="s">
        <v>259</v>
      </c>
      <c r="N83" s="212"/>
      <c r="O83" s="212"/>
      <c r="P83" s="212"/>
      <c r="Q83" s="212"/>
      <c r="R83" s="35"/>
    </row>
    <row r="84" spans="2:47" s="1" customFormat="1" ht="14.45" customHeight="1">
      <c r="B84" s="33"/>
      <c r="C84" s="30" t="s">
        <v>27</v>
      </c>
      <c r="D84" s="34"/>
      <c r="E84" s="34"/>
      <c r="F84" s="26" t="s">
        <v>258</v>
      </c>
      <c r="G84" s="34"/>
      <c r="H84" s="34"/>
      <c r="I84" s="34"/>
      <c r="J84" s="34"/>
      <c r="L84" s="30" t="s">
        <v>30</v>
      </c>
      <c r="M84" s="244" t="s">
        <v>260</v>
      </c>
      <c r="N84" s="212"/>
      <c r="O84" s="212"/>
      <c r="P84" s="212"/>
      <c r="Q84" s="212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50" t="s">
        <v>98</v>
      </c>
      <c r="D86" s="251"/>
      <c r="E86" s="251"/>
      <c r="F86" s="251"/>
      <c r="G86" s="251"/>
      <c r="H86" s="102"/>
      <c r="I86" s="102"/>
      <c r="J86" s="102"/>
      <c r="K86" s="102"/>
      <c r="L86" s="102"/>
      <c r="M86" s="102"/>
      <c r="N86" s="250" t="s">
        <v>99</v>
      </c>
      <c r="O86" s="251"/>
      <c r="P86" s="251"/>
      <c r="Q86" s="251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0" t="s">
        <v>100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93">
        <f>N117</f>
        <v>0</v>
      </c>
      <c r="O88" s="237"/>
      <c r="P88" s="237"/>
      <c r="Q88" s="237"/>
      <c r="R88" s="35"/>
      <c r="AU88" s="20" t="s">
        <v>101</v>
      </c>
    </row>
    <row r="89" spans="2:47" s="6" customFormat="1" ht="24.95" customHeight="1">
      <c r="B89" s="111"/>
      <c r="C89" s="112"/>
      <c r="D89" s="113" t="s">
        <v>102</v>
      </c>
      <c r="E89" s="112"/>
      <c r="F89" s="112"/>
      <c r="G89" s="112"/>
      <c r="H89" s="112"/>
      <c r="I89" s="112"/>
      <c r="J89" s="112"/>
      <c r="K89" s="112"/>
      <c r="L89" s="112"/>
      <c r="M89" s="112"/>
      <c r="N89" s="232">
        <f>N118</f>
        <v>0</v>
      </c>
      <c r="O89" s="245"/>
      <c r="P89" s="245"/>
      <c r="Q89" s="245"/>
      <c r="R89" s="114"/>
    </row>
    <row r="90" spans="2:47" s="7" customFormat="1" ht="19.899999999999999" customHeight="1">
      <c r="B90" s="115"/>
      <c r="C90" s="116"/>
      <c r="D90" s="117" t="s">
        <v>103</v>
      </c>
      <c r="E90" s="116"/>
      <c r="F90" s="116"/>
      <c r="G90" s="116"/>
      <c r="H90" s="116"/>
      <c r="I90" s="116"/>
      <c r="J90" s="116"/>
      <c r="K90" s="116"/>
      <c r="L90" s="116"/>
      <c r="M90" s="116"/>
      <c r="N90" s="234">
        <f>N119</f>
        <v>0</v>
      </c>
      <c r="O90" s="246"/>
      <c r="P90" s="246"/>
      <c r="Q90" s="246"/>
      <c r="R90" s="118"/>
    </row>
    <row r="91" spans="2:47" s="7" customFormat="1" ht="14.85" customHeight="1">
      <c r="B91" s="115"/>
      <c r="C91" s="116"/>
      <c r="D91" s="117" t="s">
        <v>104</v>
      </c>
      <c r="E91" s="116"/>
      <c r="F91" s="116"/>
      <c r="G91" s="116"/>
      <c r="H91" s="116"/>
      <c r="I91" s="116"/>
      <c r="J91" s="116"/>
      <c r="K91" s="116"/>
      <c r="L91" s="116"/>
      <c r="M91" s="116"/>
      <c r="N91" s="234">
        <f>N120</f>
        <v>0</v>
      </c>
      <c r="O91" s="246"/>
      <c r="P91" s="246"/>
      <c r="Q91" s="246"/>
      <c r="R91" s="118"/>
    </row>
    <row r="92" spans="2:47" s="7" customFormat="1" ht="14.85" customHeight="1">
      <c r="B92" s="115"/>
      <c r="C92" s="116"/>
      <c r="D92" s="117" t="s">
        <v>105</v>
      </c>
      <c r="E92" s="116"/>
      <c r="F92" s="116"/>
      <c r="G92" s="116"/>
      <c r="H92" s="116"/>
      <c r="I92" s="116"/>
      <c r="J92" s="116"/>
      <c r="K92" s="116"/>
      <c r="L92" s="116"/>
      <c r="M92" s="116"/>
      <c r="N92" s="234">
        <f>N125</f>
        <v>0</v>
      </c>
      <c r="O92" s="246"/>
      <c r="P92" s="246"/>
      <c r="Q92" s="246"/>
      <c r="R92" s="118"/>
    </row>
    <row r="93" spans="2:47" s="7" customFormat="1" ht="14.85" customHeight="1">
      <c r="B93" s="115"/>
      <c r="C93" s="116"/>
      <c r="D93" s="117" t="s">
        <v>106</v>
      </c>
      <c r="E93" s="116"/>
      <c r="F93" s="116"/>
      <c r="G93" s="116"/>
      <c r="H93" s="116"/>
      <c r="I93" s="116"/>
      <c r="J93" s="116"/>
      <c r="K93" s="116"/>
      <c r="L93" s="116"/>
      <c r="M93" s="116"/>
      <c r="N93" s="234">
        <f>N138</f>
        <v>0</v>
      </c>
      <c r="O93" s="246"/>
      <c r="P93" s="246"/>
      <c r="Q93" s="246"/>
      <c r="R93" s="118"/>
    </row>
    <row r="94" spans="2:47" s="7" customFormat="1" ht="14.85" customHeight="1">
      <c r="B94" s="115"/>
      <c r="C94" s="116"/>
      <c r="D94" s="117" t="s">
        <v>107</v>
      </c>
      <c r="E94" s="116"/>
      <c r="F94" s="116"/>
      <c r="G94" s="116"/>
      <c r="H94" s="116"/>
      <c r="I94" s="116"/>
      <c r="J94" s="116"/>
      <c r="K94" s="116"/>
      <c r="L94" s="116"/>
      <c r="M94" s="116"/>
      <c r="N94" s="234">
        <f>N152</f>
        <v>0</v>
      </c>
      <c r="O94" s="246"/>
      <c r="P94" s="246"/>
      <c r="Q94" s="246"/>
      <c r="R94" s="118"/>
    </row>
    <row r="95" spans="2:47" s="7" customFormat="1" ht="14.85" customHeight="1">
      <c r="B95" s="115"/>
      <c r="C95" s="116"/>
      <c r="D95" s="117" t="s">
        <v>108</v>
      </c>
      <c r="E95" s="116"/>
      <c r="F95" s="116"/>
      <c r="G95" s="116"/>
      <c r="H95" s="116"/>
      <c r="I95" s="116"/>
      <c r="J95" s="116"/>
      <c r="K95" s="116"/>
      <c r="L95" s="116"/>
      <c r="M95" s="116"/>
      <c r="N95" s="234">
        <f>N160</f>
        <v>0</v>
      </c>
      <c r="O95" s="246"/>
      <c r="P95" s="246"/>
      <c r="Q95" s="246"/>
      <c r="R95" s="118"/>
    </row>
    <row r="96" spans="2:47" s="7" customFormat="1" ht="19.899999999999999" customHeight="1">
      <c r="B96" s="115"/>
      <c r="C96" s="116"/>
      <c r="D96" s="117" t="s">
        <v>109</v>
      </c>
      <c r="E96" s="116"/>
      <c r="F96" s="116"/>
      <c r="G96" s="116"/>
      <c r="H96" s="116"/>
      <c r="I96" s="116"/>
      <c r="J96" s="116"/>
      <c r="K96" s="116"/>
      <c r="L96" s="116"/>
      <c r="M96" s="116"/>
      <c r="N96" s="234">
        <f>N171</f>
        <v>0</v>
      </c>
      <c r="O96" s="246"/>
      <c r="P96" s="246"/>
      <c r="Q96" s="246"/>
      <c r="R96" s="118"/>
    </row>
    <row r="97" spans="2:21" s="1" customFormat="1" ht="21.7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spans="2:21" s="1" customFormat="1" ht="29.25" customHeight="1">
      <c r="B98" s="33"/>
      <c r="C98" s="110" t="s">
        <v>110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237">
        <v>0</v>
      </c>
      <c r="O98" s="238"/>
      <c r="P98" s="238"/>
      <c r="Q98" s="238"/>
      <c r="R98" s="35"/>
      <c r="T98" s="119"/>
      <c r="U98" s="120" t="s">
        <v>35</v>
      </c>
    </row>
    <row r="99" spans="2:21" s="1" customFormat="1" ht="18" customHeigh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21" s="1" customFormat="1" ht="29.25" customHeight="1">
      <c r="B100" s="33"/>
      <c r="C100" s="101" t="s">
        <v>87</v>
      </c>
      <c r="D100" s="102"/>
      <c r="E100" s="102"/>
      <c r="F100" s="102"/>
      <c r="G100" s="102"/>
      <c r="H100" s="102"/>
      <c r="I100" s="102"/>
      <c r="J100" s="102"/>
      <c r="K100" s="102"/>
      <c r="L100" s="194">
        <f>ROUND(SUM(N88+N98),2)</f>
        <v>0</v>
      </c>
      <c r="M100" s="194"/>
      <c r="N100" s="194"/>
      <c r="O100" s="194"/>
      <c r="P100" s="194"/>
      <c r="Q100" s="194"/>
      <c r="R100" s="35"/>
    </row>
    <row r="101" spans="2:21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</row>
    <row r="105" spans="2:21" s="1" customFormat="1" ht="6.95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6" spans="2:21" s="1" customFormat="1" ht="36.950000000000003" customHeight="1">
      <c r="B106" s="33"/>
      <c r="C106" s="239" t="s">
        <v>265</v>
      </c>
      <c r="D106" s="240"/>
      <c r="E106" s="240"/>
      <c r="F106" s="240"/>
      <c r="G106" s="240"/>
      <c r="H106" s="240"/>
      <c r="I106" s="240"/>
      <c r="J106" s="240"/>
      <c r="K106" s="240"/>
      <c r="L106" s="240"/>
      <c r="M106" s="240"/>
      <c r="N106" s="240"/>
      <c r="O106" s="240"/>
      <c r="P106" s="240"/>
      <c r="Q106" s="240"/>
      <c r="R106" s="35"/>
    </row>
    <row r="107" spans="2:21" s="1" customFormat="1" ht="6.95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21" s="1" customFormat="1" ht="30" customHeight="1">
      <c r="B108" s="33"/>
      <c r="C108" s="30" t="s">
        <v>17</v>
      </c>
      <c r="D108" s="34"/>
      <c r="E108" s="34"/>
      <c r="F108" s="241" t="str">
        <f>F6</f>
        <v>Park Knížecí sady - SO_03 Vodní prvek</v>
      </c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34"/>
      <c r="R108" s="35"/>
    </row>
    <row r="109" spans="2:21" s="1" customFormat="1" ht="36.950000000000003" customHeight="1">
      <c r="B109" s="33"/>
      <c r="C109" s="67" t="s">
        <v>94</v>
      </c>
      <c r="D109" s="34"/>
      <c r="E109" s="34"/>
      <c r="F109" s="188" t="str">
        <f>F7</f>
        <v>018-Park-03 - SO-03 Vodní prvek</v>
      </c>
      <c r="G109" s="240"/>
      <c r="H109" s="240"/>
      <c r="I109" s="240"/>
      <c r="J109" s="240"/>
      <c r="K109" s="240"/>
      <c r="L109" s="240"/>
      <c r="M109" s="240"/>
      <c r="N109" s="240"/>
      <c r="O109" s="240"/>
      <c r="P109" s="240"/>
      <c r="Q109" s="34"/>
      <c r="R109" s="35"/>
    </row>
    <row r="110" spans="2:21" s="1" customFormat="1" ht="6.95" customHeight="1"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5"/>
    </row>
    <row r="111" spans="2:21" s="1" customFormat="1" ht="18" customHeight="1">
      <c r="B111" s="33"/>
      <c r="C111" s="30" t="s">
        <v>21</v>
      </c>
      <c r="D111" s="34"/>
      <c r="E111" s="34"/>
      <c r="F111" s="28" t="str">
        <f>F9</f>
        <v>2900/1, k.ú. Zábřeh</v>
      </c>
      <c r="G111" s="34"/>
      <c r="H111" s="34"/>
      <c r="I111" s="34"/>
      <c r="J111" s="34"/>
      <c r="L111" s="30" t="s">
        <v>23</v>
      </c>
      <c r="M111" s="243" t="str">
        <f>IF(O9="","",O9)</f>
        <v>září 2018</v>
      </c>
      <c r="N111" s="243"/>
      <c r="O111" s="243"/>
      <c r="P111" s="243"/>
      <c r="Q111" s="34"/>
      <c r="R111" s="35"/>
    </row>
    <row r="112" spans="2:21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 ht="15">
      <c r="B113" s="33"/>
      <c r="C113" s="30" t="s">
        <v>24</v>
      </c>
      <c r="D113" s="34"/>
      <c r="E113" s="34"/>
      <c r="F113" s="26" t="s">
        <v>256</v>
      </c>
      <c r="G113" s="34"/>
      <c r="H113" s="34"/>
      <c r="I113" s="34"/>
      <c r="J113" s="34"/>
      <c r="L113" s="30" t="s">
        <v>28</v>
      </c>
      <c r="M113" s="244" t="s">
        <v>259</v>
      </c>
      <c r="N113" s="212"/>
      <c r="O113" s="212"/>
      <c r="P113" s="212"/>
      <c r="Q113" s="212"/>
      <c r="R113" s="35"/>
    </row>
    <row r="114" spans="2:65" s="1" customFormat="1" ht="14.45" customHeight="1">
      <c r="B114" s="33"/>
      <c r="C114" s="30" t="s">
        <v>27</v>
      </c>
      <c r="D114" s="34"/>
      <c r="E114" s="34"/>
      <c r="F114" s="26" t="s">
        <v>258</v>
      </c>
      <c r="G114" s="34"/>
      <c r="H114" s="34"/>
      <c r="I114" s="34"/>
      <c r="J114" s="34"/>
      <c r="L114" s="30" t="s">
        <v>30</v>
      </c>
      <c r="M114" s="244" t="s">
        <v>262</v>
      </c>
      <c r="N114" s="212"/>
      <c r="O114" s="212"/>
      <c r="P114" s="212"/>
      <c r="Q114" s="212"/>
      <c r="R114" s="35"/>
    </row>
    <row r="115" spans="2:65" s="1" customFormat="1" ht="10.35" customHeight="1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65" s="8" customFormat="1" ht="29.25" customHeight="1">
      <c r="B116" s="121"/>
      <c r="C116" s="122" t="s">
        <v>111</v>
      </c>
      <c r="D116" s="123" t="s">
        <v>112</v>
      </c>
      <c r="E116" s="123" t="s">
        <v>53</v>
      </c>
      <c r="F116" s="235" t="s">
        <v>113</v>
      </c>
      <c r="G116" s="235"/>
      <c r="H116" s="235"/>
      <c r="I116" s="235"/>
      <c r="J116" s="123" t="s">
        <v>114</v>
      </c>
      <c r="K116" s="123" t="s">
        <v>115</v>
      </c>
      <c r="L116" s="235" t="s">
        <v>116</v>
      </c>
      <c r="M116" s="235"/>
      <c r="N116" s="235" t="s">
        <v>99</v>
      </c>
      <c r="O116" s="235"/>
      <c r="P116" s="235"/>
      <c r="Q116" s="236"/>
      <c r="R116" s="124"/>
      <c r="T116" s="74" t="s">
        <v>117</v>
      </c>
      <c r="U116" s="75" t="s">
        <v>35</v>
      </c>
      <c r="V116" s="75" t="s">
        <v>118</v>
      </c>
      <c r="W116" s="75" t="s">
        <v>119</v>
      </c>
      <c r="X116" s="75" t="s">
        <v>120</v>
      </c>
      <c r="Y116" s="75" t="s">
        <v>121</v>
      </c>
      <c r="Z116" s="75" t="s">
        <v>122</v>
      </c>
      <c r="AA116" s="76" t="s">
        <v>123</v>
      </c>
    </row>
    <row r="117" spans="2:65" s="1" customFormat="1" ht="29.25" customHeight="1">
      <c r="B117" s="33"/>
      <c r="C117" s="78" t="s">
        <v>96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29">
        <f>BK117</f>
        <v>0</v>
      </c>
      <c r="O117" s="230"/>
      <c r="P117" s="230"/>
      <c r="Q117" s="230"/>
      <c r="R117" s="35"/>
      <c r="T117" s="77"/>
      <c r="U117" s="49"/>
      <c r="V117" s="49"/>
      <c r="W117" s="125">
        <f>W118</f>
        <v>365.39028000000002</v>
      </c>
      <c r="X117" s="49"/>
      <c r="Y117" s="125">
        <f>Y118</f>
        <v>0</v>
      </c>
      <c r="Z117" s="49"/>
      <c r="AA117" s="126">
        <f>AA118</f>
        <v>0</v>
      </c>
      <c r="AT117" s="20" t="s">
        <v>70</v>
      </c>
      <c r="AU117" s="20" t="s">
        <v>101</v>
      </c>
      <c r="BK117" s="127">
        <f>BK118</f>
        <v>0</v>
      </c>
    </row>
    <row r="118" spans="2:65" s="9" customFormat="1" ht="37.35" customHeight="1">
      <c r="B118" s="128"/>
      <c r="C118" s="129"/>
      <c r="D118" s="130" t="s">
        <v>102</v>
      </c>
      <c r="E118" s="130"/>
      <c r="F118" s="130"/>
      <c r="G118" s="130"/>
      <c r="H118" s="130"/>
      <c r="I118" s="130"/>
      <c r="J118" s="130"/>
      <c r="K118" s="130"/>
      <c r="L118" s="130"/>
      <c r="M118" s="130"/>
      <c r="N118" s="231">
        <f>BK118</f>
        <v>0</v>
      </c>
      <c r="O118" s="232"/>
      <c r="P118" s="232"/>
      <c r="Q118" s="232"/>
      <c r="R118" s="131"/>
      <c r="T118" s="132"/>
      <c r="U118" s="129"/>
      <c r="V118" s="129"/>
      <c r="W118" s="133">
        <f>W119+W171</f>
        <v>365.39028000000002</v>
      </c>
      <c r="X118" s="129"/>
      <c r="Y118" s="133">
        <f>Y119+Y171</f>
        <v>0</v>
      </c>
      <c r="Z118" s="129"/>
      <c r="AA118" s="134">
        <f>AA119+AA171</f>
        <v>0</v>
      </c>
      <c r="AR118" s="135" t="s">
        <v>79</v>
      </c>
      <c r="AT118" s="136" t="s">
        <v>70</v>
      </c>
      <c r="AU118" s="136" t="s">
        <v>71</v>
      </c>
      <c r="AY118" s="135" t="s">
        <v>124</v>
      </c>
      <c r="BK118" s="137">
        <f>BK119+BK171</f>
        <v>0</v>
      </c>
    </row>
    <row r="119" spans="2:65" s="9" customFormat="1" ht="19.899999999999999" customHeight="1">
      <c r="B119" s="128"/>
      <c r="C119" s="129"/>
      <c r="D119" s="138" t="s">
        <v>103</v>
      </c>
      <c r="E119" s="138"/>
      <c r="F119" s="138"/>
      <c r="G119" s="138"/>
      <c r="H119" s="138"/>
      <c r="I119" s="138"/>
      <c r="J119" s="138"/>
      <c r="K119" s="138"/>
      <c r="L119" s="138"/>
      <c r="M119" s="138"/>
      <c r="N119" s="233">
        <f>BK119</f>
        <v>0</v>
      </c>
      <c r="O119" s="234"/>
      <c r="P119" s="234"/>
      <c r="Q119" s="234"/>
      <c r="R119" s="131"/>
      <c r="T119" s="132"/>
      <c r="U119" s="129"/>
      <c r="V119" s="129"/>
      <c r="W119" s="133">
        <f>W120+W125+W138+W152+W160</f>
        <v>365.39028000000002</v>
      </c>
      <c r="X119" s="129"/>
      <c r="Y119" s="133">
        <f>Y120+Y125+Y138+Y152+Y160</f>
        <v>0</v>
      </c>
      <c r="Z119" s="129"/>
      <c r="AA119" s="134">
        <f>AA120+AA125+AA138+AA152+AA160</f>
        <v>0</v>
      </c>
      <c r="AR119" s="135" t="s">
        <v>79</v>
      </c>
      <c r="AT119" s="136" t="s">
        <v>70</v>
      </c>
      <c r="AU119" s="136" t="s">
        <v>79</v>
      </c>
      <c r="AY119" s="135" t="s">
        <v>124</v>
      </c>
      <c r="BK119" s="137">
        <f>BK120+BK125+BK138+BK152+BK160</f>
        <v>0</v>
      </c>
    </row>
    <row r="120" spans="2:65" s="9" customFormat="1" ht="14.85" customHeight="1">
      <c r="B120" s="128"/>
      <c r="C120" s="129"/>
      <c r="D120" s="138" t="s">
        <v>104</v>
      </c>
      <c r="E120" s="138"/>
      <c r="F120" s="138"/>
      <c r="G120" s="138"/>
      <c r="H120" s="138"/>
      <c r="I120" s="138"/>
      <c r="J120" s="138"/>
      <c r="K120" s="138"/>
      <c r="L120" s="138"/>
      <c r="M120" s="138"/>
      <c r="N120" s="217">
        <f>BK120</f>
        <v>0</v>
      </c>
      <c r="O120" s="218"/>
      <c r="P120" s="218"/>
      <c r="Q120" s="218"/>
      <c r="R120" s="131"/>
      <c r="T120" s="132"/>
      <c r="U120" s="129"/>
      <c r="V120" s="129"/>
      <c r="W120" s="133">
        <f>SUM(W121:W124)</f>
        <v>10</v>
      </c>
      <c r="X120" s="129"/>
      <c r="Y120" s="133">
        <f>SUM(Y121:Y124)</f>
        <v>0</v>
      </c>
      <c r="Z120" s="129"/>
      <c r="AA120" s="134">
        <f>SUM(AA121:AA124)</f>
        <v>0</v>
      </c>
      <c r="AR120" s="135" t="s">
        <v>79</v>
      </c>
      <c r="AT120" s="136" t="s">
        <v>70</v>
      </c>
      <c r="AU120" s="136" t="s">
        <v>93</v>
      </c>
      <c r="AY120" s="135" t="s">
        <v>124</v>
      </c>
      <c r="BK120" s="137">
        <f>SUM(BK121:BK124)</f>
        <v>0</v>
      </c>
    </row>
    <row r="121" spans="2:65" s="1" customFormat="1" ht="25.5" customHeight="1">
      <c r="B121" s="139"/>
      <c r="C121" s="140" t="s">
        <v>79</v>
      </c>
      <c r="D121" s="140" t="s">
        <v>125</v>
      </c>
      <c r="E121" s="141" t="s">
        <v>126</v>
      </c>
      <c r="F121" s="219" t="s">
        <v>127</v>
      </c>
      <c r="G121" s="219"/>
      <c r="H121" s="219"/>
      <c r="I121" s="219"/>
      <c r="J121" s="142" t="s">
        <v>128</v>
      </c>
      <c r="K121" s="143">
        <v>50</v>
      </c>
      <c r="L121" s="220">
        <v>0</v>
      </c>
      <c r="M121" s="220"/>
      <c r="N121" s="220">
        <f>ROUND(L121*K121,2)</f>
        <v>0</v>
      </c>
      <c r="O121" s="220"/>
      <c r="P121" s="220"/>
      <c r="Q121" s="220"/>
      <c r="R121" s="144"/>
      <c r="T121" s="145" t="s">
        <v>5</v>
      </c>
      <c r="U121" s="42" t="s">
        <v>36</v>
      </c>
      <c r="V121" s="146">
        <v>0.2</v>
      </c>
      <c r="W121" s="146">
        <f>V121*K121</f>
        <v>10</v>
      </c>
      <c r="X121" s="146">
        <v>0</v>
      </c>
      <c r="Y121" s="146">
        <f>X121*K121</f>
        <v>0</v>
      </c>
      <c r="Z121" s="146">
        <v>0</v>
      </c>
      <c r="AA121" s="147">
        <f>Z121*K121</f>
        <v>0</v>
      </c>
      <c r="AR121" s="20" t="s">
        <v>129</v>
      </c>
      <c r="AT121" s="20" t="s">
        <v>125</v>
      </c>
      <c r="AU121" s="20" t="s">
        <v>130</v>
      </c>
      <c r="AY121" s="20" t="s">
        <v>124</v>
      </c>
      <c r="BE121" s="148">
        <f>IF(U121="základní",N121,0)</f>
        <v>0</v>
      </c>
      <c r="BF121" s="148">
        <f>IF(U121="snížená",N121,0)</f>
        <v>0</v>
      </c>
      <c r="BG121" s="148">
        <f>IF(U121="zákl. přenesená",N121,0)</f>
        <v>0</v>
      </c>
      <c r="BH121" s="148">
        <f>IF(U121="sníž. přenesená",N121,0)</f>
        <v>0</v>
      </c>
      <c r="BI121" s="148">
        <f>IF(U121="nulová",N121,0)</f>
        <v>0</v>
      </c>
      <c r="BJ121" s="20" t="s">
        <v>79</v>
      </c>
      <c r="BK121" s="148">
        <f>ROUND(L121*K121,2)</f>
        <v>0</v>
      </c>
      <c r="BL121" s="20" t="s">
        <v>129</v>
      </c>
      <c r="BM121" s="20" t="s">
        <v>131</v>
      </c>
    </row>
    <row r="122" spans="2:65" s="10" customFormat="1" ht="16.5" customHeight="1">
      <c r="B122" s="149"/>
      <c r="C122" s="150"/>
      <c r="D122" s="150"/>
      <c r="E122" s="151" t="s">
        <v>5</v>
      </c>
      <c r="F122" s="221" t="s">
        <v>132</v>
      </c>
      <c r="G122" s="222"/>
      <c r="H122" s="222"/>
      <c r="I122" s="222"/>
      <c r="J122" s="150"/>
      <c r="K122" s="152">
        <v>50</v>
      </c>
      <c r="L122" s="150"/>
      <c r="M122" s="150"/>
      <c r="N122" s="150"/>
      <c r="O122" s="150"/>
      <c r="P122" s="150"/>
      <c r="Q122" s="150"/>
      <c r="R122" s="153"/>
      <c r="T122" s="154"/>
      <c r="U122" s="150"/>
      <c r="V122" s="150"/>
      <c r="W122" s="150"/>
      <c r="X122" s="150"/>
      <c r="Y122" s="150"/>
      <c r="Z122" s="150"/>
      <c r="AA122" s="155"/>
      <c r="AT122" s="156" t="s">
        <v>133</v>
      </c>
      <c r="AU122" s="156" t="s">
        <v>130</v>
      </c>
      <c r="AV122" s="10" t="s">
        <v>93</v>
      </c>
      <c r="AW122" s="10" t="s">
        <v>29</v>
      </c>
      <c r="AX122" s="10" t="s">
        <v>79</v>
      </c>
      <c r="AY122" s="156" t="s">
        <v>124</v>
      </c>
    </row>
    <row r="123" spans="2:65" s="1" customFormat="1" ht="25.5" customHeight="1">
      <c r="B123" s="139"/>
      <c r="C123" s="140" t="s">
        <v>93</v>
      </c>
      <c r="D123" s="140" t="s">
        <v>125</v>
      </c>
      <c r="E123" s="141" t="s">
        <v>134</v>
      </c>
      <c r="F123" s="219" t="s">
        <v>135</v>
      </c>
      <c r="G123" s="219"/>
      <c r="H123" s="219"/>
      <c r="I123" s="219"/>
      <c r="J123" s="142" t="s">
        <v>136</v>
      </c>
      <c r="K123" s="143">
        <v>5</v>
      </c>
      <c r="L123" s="220">
        <v>0</v>
      </c>
      <c r="M123" s="220"/>
      <c r="N123" s="220">
        <f>ROUND(L123*K123,2)</f>
        <v>0</v>
      </c>
      <c r="O123" s="220"/>
      <c r="P123" s="220"/>
      <c r="Q123" s="220"/>
      <c r="R123" s="144"/>
      <c r="T123" s="145" t="s">
        <v>5</v>
      </c>
      <c r="U123" s="42" t="s">
        <v>36</v>
      </c>
      <c r="V123" s="146">
        <v>0</v>
      </c>
      <c r="W123" s="146">
        <f>V123*K123</f>
        <v>0</v>
      </c>
      <c r="X123" s="146">
        <v>0</v>
      </c>
      <c r="Y123" s="146">
        <f>X123*K123</f>
        <v>0</v>
      </c>
      <c r="Z123" s="146">
        <v>0</v>
      </c>
      <c r="AA123" s="147">
        <f>Z123*K123</f>
        <v>0</v>
      </c>
      <c r="AR123" s="20" t="s">
        <v>129</v>
      </c>
      <c r="AT123" s="20" t="s">
        <v>125</v>
      </c>
      <c r="AU123" s="20" t="s">
        <v>130</v>
      </c>
      <c r="AY123" s="20" t="s">
        <v>124</v>
      </c>
      <c r="BE123" s="148">
        <f>IF(U123="základní",N123,0)</f>
        <v>0</v>
      </c>
      <c r="BF123" s="148">
        <f>IF(U123="snížená",N123,0)</f>
        <v>0</v>
      </c>
      <c r="BG123" s="148">
        <f>IF(U123="zákl. přenesená",N123,0)</f>
        <v>0</v>
      </c>
      <c r="BH123" s="148">
        <f>IF(U123="sníž. přenesená",N123,0)</f>
        <v>0</v>
      </c>
      <c r="BI123" s="148">
        <f>IF(U123="nulová",N123,0)</f>
        <v>0</v>
      </c>
      <c r="BJ123" s="20" t="s">
        <v>79</v>
      </c>
      <c r="BK123" s="148">
        <f>ROUND(L123*K123,2)</f>
        <v>0</v>
      </c>
      <c r="BL123" s="20" t="s">
        <v>129</v>
      </c>
      <c r="BM123" s="20" t="s">
        <v>137</v>
      </c>
    </row>
    <row r="124" spans="2:65" s="10" customFormat="1" ht="16.5" customHeight="1">
      <c r="B124" s="149"/>
      <c r="C124" s="150"/>
      <c r="D124" s="150"/>
      <c r="E124" s="151" t="s">
        <v>5</v>
      </c>
      <c r="F124" s="221" t="s">
        <v>138</v>
      </c>
      <c r="G124" s="222"/>
      <c r="H124" s="222"/>
      <c r="I124" s="222"/>
      <c r="J124" s="150"/>
      <c r="K124" s="152">
        <v>5</v>
      </c>
      <c r="L124" s="150"/>
      <c r="M124" s="150"/>
      <c r="N124" s="150"/>
      <c r="O124" s="150"/>
      <c r="P124" s="150"/>
      <c r="Q124" s="150"/>
      <c r="R124" s="153"/>
      <c r="T124" s="154"/>
      <c r="U124" s="150"/>
      <c r="V124" s="150"/>
      <c r="W124" s="150"/>
      <c r="X124" s="150"/>
      <c r="Y124" s="150"/>
      <c r="Z124" s="150"/>
      <c r="AA124" s="155"/>
      <c r="AT124" s="156" t="s">
        <v>133</v>
      </c>
      <c r="AU124" s="156" t="s">
        <v>130</v>
      </c>
      <c r="AV124" s="10" t="s">
        <v>93</v>
      </c>
      <c r="AW124" s="10" t="s">
        <v>29</v>
      </c>
      <c r="AX124" s="10" t="s">
        <v>79</v>
      </c>
      <c r="AY124" s="156" t="s">
        <v>124</v>
      </c>
    </row>
    <row r="125" spans="2:65" s="9" customFormat="1" ht="22.35" customHeight="1">
      <c r="B125" s="128"/>
      <c r="C125" s="129"/>
      <c r="D125" s="138" t="s">
        <v>105</v>
      </c>
      <c r="E125" s="138"/>
      <c r="F125" s="138"/>
      <c r="G125" s="138"/>
      <c r="H125" s="138"/>
      <c r="I125" s="138"/>
      <c r="J125" s="138"/>
      <c r="K125" s="138"/>
      <c r="L125" s="138"/>
      <c r="M125" s="138"/>
      <c r="N125" s="217">
        <f>BK125</f>
        <v>0</v>
      </c>
      <c r="O125" s="218"/>
      <c r="P125" s="218"/>
      <c r="Q125" s="218"/>
      <c r="R125" s="131"/>
      <c r="T125" s="132"/>
      <c r="U125" s="129"/>
      <c r="V125" s="129"/>
      <c r="W125" s="133">
        <f>SUM(W126:W137)</f>
        <v>98.41528000000001</v>
      </c>
      <c r="X125" s="129"/>
      <c r="Y125" s="133">
        <f>SUM(Y126:Y137)</f>
        <v>0</v>
      </c>
      <c r="Z125" s="129"/>
      <c r="AA125" s="134">
        <f>SUM(AA126:AA137)</f>
        <v>0</v>
      </c>
      <c r="AR125" s="135" t="s">
        <v>79</v>
      </c>
      <c r="AT125" s="136" t="s">
        <v>70</v>
      </c>
      <c r="AU125" s="136" t="s">
        <v>93</v>
      </c>
      <c r="AY125" s="135" t="s">
        <v>124</v>
      </c>
      <c r="BK125" s="137">
        <f>SUM(BK126:BK137)</f>
        <v>0</v>
      </c>
    </row>
    <row r="126" spans="2:65" s="1" customFormat="1" ht="25.5" customHeight="1">
      <c r="B126" s="139"/>
      <c r="C126" s="140" t="s">
        <v>130</v>
      </c>
      <c r="D126" s="140" t="s">
        <v>125</v>
      </c>
      <c r="E126" s="141" t="s">
        <v>139</v>
      </c>
      <c r="F126" s="219" t="s">
        <v>140</v>
      </c>
      <c r="G126" s="219"/>
      <c r="H126" s="219"/>
      <c r="I126" s="219"/>
      <c r="J126" s="142" t="s">
        <v>141</v>
      </c>
      <c r="K126" s="143">
        <v>139</v>
      </c>
      <c r="L126" s="220">
        <v>0</v>
      </c>
      <c r="M126" s="220"/>
      <c r="N126" s="220">
        <f>ROUND(L126*K126,2)</f>
        <v>0</v>
      </c>
      <c r="O126" s="220"/>
      <c r="P126" s="220"/>
      <c r="Q126" s="220"/>
      <c r="R126" s="144"/>
      <c r="T126" s="145" t="s">
        <v>5</v>
      </c>
      <c r="U126" s="42" t="s">
        <v>36</v>
      </c>
      <c r="V126" s="146">
        <v>1.2999999999999999E-2</v>
      </c>
      <c r="W126" s="146">
        <f>V126*K126</f>
        <v>1.8069999999999999</v>
      </c>
      <c r="X126" s="146">
        <v>0</v>
      </c>
      <c r="Y126" s="146">
        <f>X126*K126</f>
        <v>0</v>
      </c>
      <c r="Z126" s="146">
        <v>0</v>
      </c>
      <c r="AA126" s="147">
        <f>Z126*K126</f>
        <v>0</v>
      </c>
      <c r="AR126" s="20" t="s">
        <v>129</v>
      </c>
      <c r="AT126" s="20" t="s">
        <v>125</v>
      </c>
      <c r="AU126" s="20" t="s">
        <v>130</v>
      </c>
      <c r="AY126" s="20" t="s">
        <v>124</v>
      </c>
      <c r="BE126" s="148">
        <f>IF(U126="základní",N126,0)</f>
        <v>0</v>
      </c>
      <c r="BF126" s="148">
        <f>IF(U126="snížená",N126,0)</f>
        <v>0</v>
      </c>
      <c r="BG126" s="148">
        <f>IF(U126="zákl. přenesená",N126,0)</f>
        <v>0</v>
      </c>
      <c r="BH126" s="148">
        <f>IF(U126="sníž. přenesená",N126,0)</f>
        <v>0</v>
      </c>
      <c r="BI126" s="148">
        <f>IF(U126="nulová",N126,0)</f>
        <v>0</v>
      </c>
      <c r="BJ126" s="20" t="s">
        <v>79</v>
      </c>
      <c r="BK126" s="148">
        <f>ROUND(L126*K126,2)</f>
        <v>0</v>
      </c>
      <c r="BL126" s="20" t="s">
        <v>129</v>
      </c>
      <c r="BM126" s="20" t="s">
        <v>142</v>
      </c>
    </row>
    <row r="127" spans="2:65" s="10" customFormat="1" ht="16.5" customHeight="1">
      <c r="B127" s="149"/>
      <c r="C127" s="150"/>
      <c r="D127" s="150"/>
      <c r="E127" s="151" t="s">
        <v>5</v>
      </c>
      <c r="F127" s="221" t="s">
        <v>143</v>
      </c>
      <c r="G127" s="222"/>
      <c r="H127" s="222"/>
      <c r="I127" s="222"/>
      <c r="J127" s="150"/>
      <c r="K127" s="152">
        <v>139</v>
      </c>
      <c r="L127" s="150"/>
      <c r="M127" s="150"/>
      <c r="N127" s="150"/>
      <c r="O127" s="150"/>
      <c r="P127" s="150"/>
      <c r="Q127" s="150"/>
      <c r="R127" s="153"/>
      <c r="T127" s="154"/>
      <c r="U127" s="150"/>
      <c r="V127" s="150"/>
      <c r="W127" s="150"/>
      <c r="X127" s="150"/>
      <c r="Y127" s="150"/>
      <c r="Z127" s="150"/>
      <c r="AA127" s="155"/>
      <c r="AT127" s="156" t="s">
        <v>133</v>
      </c>
      <c r="AU127" s="156" t="s">
        <v>130</v>
      </c>
      <c r="AV127" s="10" t="s">
        <v>93</v>
      </c>
      <c r="AW127" s="10" t="s">
        <v>29</v>
      </c>
      <c r="AX127" s="10" t="s">
        <v>79</v>
      </c>
      <c r="AY127" s="156" t="s">
        <v>124</v>
      </c>
    </row>
    <row r="128" spans="2:65" s="1" customFormat="1" ht="25.5" customHeight="1">
      <c r="B128" s="139"/>
      <c r="C128" s="140" t="s">
        <v>129</v>
      </c>
      <c r="D128" s="140" t="s">
        <v>125</v>
      </c>
      <c r="E128" s="141" t="s">
        <v>144</v>
      </c>
      <c r="F128" s="219" t="s">
        <v>145</v>
      </c>
      <c r="G128" s="219"/>
      <c r="H128" s="219"/>
      <c r="I128" s="219"/>
      <c r="J128" s="142" t="s">
        <v>141</v>
      </c>
      <c r="K128" s="143">
        <v>156.4</v>
      </c>
      <c r="L128" s="220">
        <v>0</v>
      </c>
      <c r="M128" s="220"/>
      <c r="N128" s="220">
        <f>ROUND(L128*K128,2)</f>
        <v>0</v>
      </c>
      <c r="O128" s="220"/>
      <c r="P128" s="220"/>
      <c r="Q128" s="220"/>
      <c r="R128" s="144"/>
      <c r="T128" s="145" t="s">
        <v>5</v>
      </c>
      <c r="U128" s="42" t="s">
        <v>36</v>
      </c>
      <c r="V128" s="146">
        <v>0.187</v>
      </c>
      <c r="W128" s="146">
        <f>V128*K128</f>
        <v>29.2468</v>
      </c>
      <c r="X128" s="146">
        <v>0</v>
      </c>
      <c r="Y128" s="146">
        <f>X128*K128</f>
        <v>0</v>
      </c>
      <c r="Z128" s="146">
        <v>0</v>
      </c>
      <c r="AA128" s="147">
        <f>Z128*K128</f>
        <v>0</v>
      </c>
      <c r="AR128" s="20" t="s">
        <v>129</v>
      </c>
      <c r="AT128" s="20" t="s">
        <v>125</v>
      </c>
      <c r="AU128" s="20" t="s">
        <v>130</v>
      </c>
      <c r="AY128" s="20" t="s">
        <v>124</v>
      </c>
      <c r="BE128" s="148">
        <f>IF(U128="základní",N128,0)</f>
        <v>0</v>
      </c>
      <c r="BF128" s="148">
        <f>IF(U128="snížená",N128,0)</f>
        <v>0</v>
      </c>
      <c r="BG128" s="148">
        <f>IF(U128="zákl. přenesená",N128,0)</f>
        <v>0</v>
      </c>
      <c r="BH128" s="148">
        <f>IF(U128="sníž. přenesená",N128,0)</f>
        <v>0</v>
      </c>
      <c r="BI128" s="148">
        <f>IF(U128="nulová",N128,0)</f>
        <v>0</v>
      </c>
      <c r="BJ128" s="20" t="s">
        <v>79</v>
      </c>
      <c r="BK128" s="148">
        <f>ROUND(L128*K128,2)</f>
        <v>0</v>
      </c>
      <c r="BL128" s="20" t="s">
        <v>129</v>
      </c>
      <c r="BM128" s="20" t="s">
        <v>146</v>
      </c>
    </row>
    <row r="129" spans="2:65" s="10" customFormat="1" ht="25.5" customHeight="1">
      <c r="B129" s="149"/>
      <c r="C129" s="150"/>
      <c r="D129" s="150"/>
      <c r="E129" s="151" t="s">
        <v>5</v>
      </c>
      <c r="F129" s="221" t="s">
        <v>147</v>
      </c>
      <c r="G129" s="222"/>
      <c r="H129" s="222"/>
      <c r="I129" s="222"/>
      <c r="J129" s="150"/>
      <c r="K129" s="152">
        <v>156.4</v>
      </c>
      <c r="L129" s="150"/>
      <c r="M129" s="150"/>
      <c r="N129" s="150"/>
      <c r="O129" s="150"/>
      <c r="P129" s="150"/>
      <c r="Q129" s="150"/>
      <c r="R129" s="153"/>
      <c r="T129" s="154"/>
      <c r="U129" s="150"/>
      <c r="V129" s="150"/>
      <c r="W129" s="150"/>
      <c r="X129" s="150"/>
      <c r="Y129" s="150"/>
      <c r="Z129" s="150"/>
      <c r="AA129" s="155"/>
      <c r="AT129" s="156" t="s">
        <v>133</v>
      </c>
      <c r="AU129" s="156" t="s">
        <v>130</v>
      </c>
      <c r="AV129" s="10" t="s">
        <v>93</v>
      </c>
      <c r="AW129" s="10" t="s">
        <v>29</v>
      </c>
      <c r="AX129" s="10" t="s">
        <v>79</v>
      </c>
      <c r="AY129" s="156" t="s">
        <v>124</v>
      </c>
    </row>
    <row r="130" spans="2:65" s="1" customFormat="1" ht="25.5" customHeight="1">
      <c r="B130" s="139"/>
      <c r="C130" s="140" t="s">
        <v>138</v>
      </c>
      <c r="D130" s="140" t="s">
        <v>125</v>
      </c>
      <c r="E130" s="141" t="s">
        <v>148</v>
      </c>
      <c r="F130" s="219" t="s">
        <v>149</v>
      </c>
      <c r="G130" s="219"/>
      <c r="H130" s="219"/>
      <c r="I130" s="219"/>
      <c r="J130" s="142" t="s">
        <v>141</v>
      </c>
      <c r="K130" s="143">
        <v>46.92</v>
      </c>
      <c r="L130" s="220">
        <v>0</v>
      </c>
      <c r="M130" s="220"/>
      <c r="N130" s="220">
        <f>ROUND(L130*K130,2)</f>
        <v>0</v>
      </c>
      <c r="O130" s="220"/>
      <c r="P130" s="220"/>
      <c r="Q130" s="220"/>
      <c r="R130" s="144"/>
      <c r="T130" s="145" t="s">
        <v>5</v>
      </c>
      <c r="U130" s="42" t="s">
        <v>36</v>
      </c>
      <c r="V130" s="146">
        <v>5.8000000000000003E-2</v>
      </c>
      <c r="W130" s="146">
        <f>V130*K130</f>
        <v>2.7213600000000002</v>
      </c>
      <c r="X130" s="146">
        <v>0</v>
      </c>
      <c r="Y130" s="146">
        <f>X130*K130</f>
        <v>0</v>
      </c>
      <c r="Z130" s="146">
        <v>0</v>
      </c>
      <c r="AA130" s="147">
        <f>Z130*K130</f>
        <v>0</v>
      </c>
      <c r="AR130" s="20" t="s">
        <v>129</v>
      </c>
      <c r="AT130" s="20" t="s">
        <v>125</v>
      </c>
      <c r="AU130" s="20" t="s">
        <v>130</v>
      </c>
      <c r="AY130" s="20" t="s">
        <v>124</v>
      </c>
      <c r="BE130" s="148">
        <f>IF(U130="základní",N130,0)</f>
        <v>0</v>
      </c>
      <c r="BF130" s="148">
        <f>IF(U130="snížená",N130,0)</f>
        <v>0</v>
      </c>
      <c r="BG130" s="148">
        <f>IF(U130="zákl. přenesená",N130,0)</f>
        <v>0</v>
      </c>
      <c r="BH130" s="148">
        <f>IF(U130="sníž. přenesená",N130,0)</f>
        <v>0</v>
      </c>
      <c r="BI130" s="148">
        <f>IF(U130="nulová",N130,0)</f>
        <v>0</v>
      </c>
      <c r="BJ130" s="20" t="s">
        <v>79</v>
      </c>
      <c r="BK130" s="148">
        <f>ROUND(L130*K130,2)</f>
        <v>0</v>
      </c>
      <c r="BL130" s="20" t="s">
        <v>129</v>
      </c>
      <c r="BM130" s="20" t="s">
        <v>150</v>
      </c>
    </row>
    <row r="131" spans="2:65" s="10" customFormat="1" ht="16.5" customHeight="1">
      <c r="B131" s="149"/>
      <c r="C131" s="150"/>
      <c r="D131" s="150"/>
      <c r="E131" s="151" t="s">
        <v>5</v>
      </c>
      <c r="F131" s="221" t="s">
        <v>151</v>
      </c>
      <c r="G131" s="222"/>
      <c r="H131" s="222"/>
      <c r="I131" s="222"/>
      <c r="J131" s="150"/>
      <c r="K131" s="152">
        <v>46.92</v>
      </c>
      <c r="L131" s="150"/>
      <c r="M131" s="150"/>
      <c r="N131" s="150"/>
      <c r="O131" s="150"/>
      <c r="P131" s="150"/>
      <c r="Q131" s="150"/>
      <c r="R131" s="153"/>
      <c r="T131" s="154"/>
      <c r="U131" s="150"/>
      <c r="V131" s="150"/>
      <c r="W131" s="150"/>
      <c r="X131" s="150"/>
      <c r="Y131" s="150"/>
      <c r="Z131" s="150"/>
      <c r="AA131" s="155"/>
      <c r="AT131" s="156" t="s">
        <v>133</v>
      </c>
      <c r="AU131" s="156" t="s">
        <v>130</v>
      </c>
      <c r="AV131" s="10" t="s">
        <v>93</v>
      </c>
      <c r="AW131" s="10" t="s">
        <v>29</v>
      </c>
      <c r="AX131" s="10" t="s">
        <v>79</v>
      </c>
      <c r="AY131" s="156" t="s">
        <v>124</v>
      </c>
    </row>
    <row r="132" spans="2:65" s="1" customFormat="1" ht="25.5" customHeight="1">
      <c r="B132" s="139"/>
      <c r="C132" s="140" t="s">
        <v>152</v>
      </c>
      <c r="D132" s="140" t="s">
        <v>125</v>
      </c>
      <c r="E132" s="141" t="s">
        <v>153</v>
      </c>
      <c r="F132" s="219" t="s">
        <v>154</v>
      </c>
      <c r="G132" s="219"/>
      <c r="H132" s="219"/>
      <c r="I132" s="219"/>
      <c r="J132" s="142" t="s">
        <v>141</v>
      </c>
      <c r="K132" s="143">
        <v>156.4</v>
      </c>
      <c r="L132" s="220">
        <v>0</v>
      </c>
      <c r="M132" s="220"/>
      <c r="N132" s="220">
        <f>ROUND(L132*K132,2)</f>
        <v>0</v>
      </c>
      <c r="O132" s="220"/>
      <c r="P132" s="220"/>
      <c r="Q132" s="220"/>
      <c r="R132" s="144"/>
      <c r="T132" s="145" t="s">
        <v>5</v>
      </c>
      <c r="U132" s="42" t="s">
        <v>36</v>
      </c>
      <c r="V132" s="146">
        <v>0.29399999999999998</v>
      </c>
      <c r="W132" s="146">
        <f>V132*K132</f>
        <v>45.9816</v>
      </c>
      <c r="X132" s="146">
        <v>0</v>
      </c>
      <c r="Y132" s="146">
        <f>X132*K132</f>
        <v>0</v>
      </c>
      <c r="Z132" s="146">
        <v>0</v>
      </c>
      <c r="AA132" s="147">
        <f>Z132*K132</f>
        <v>0</v>
      </c>
      <c r="AR132" s="20" t="s">
        <v>129</v>
      </c>
      <c r="AT132" s="20" t="s">
        <v>125</v>
      </c>
      <c r="AU132" s="20" t="s">
        <v>130</v>
      </c>
      <c r="AY132" s="20" t="s">
        <v>124</v>
      </c>
      <c r="BE132" s="148">
        <f>IF(U132="základní",N132,0)</f>
        <v>0</v>
      </c>
      <c r="BF132" s="148">
        <f>IF(U132="snížená",N132,0)</f>
        <v>0</v>
      </c>
      <c r="BG132" s="148">
        <f>IF(U132="zákl. přenesená",N132,0)</f>
        <v>0</v>
      </c>
      <c r="BH132" s="148">
        <f>IF(U132="sníž. přenesená",N132,0)</f>
        <v>0</v>
      </c>
      <c r="BI132" s="148">
        <f>IF(U132="nulová",N132,0)</f>
        <v>0</v>
      </c>
      <c r="BJ132" s="20" t="s">
        <v>79</v>
      </c>
      <c r="BK132" s="148">
        <f>ROUND(L132*K132,2)</f>
        <v>0</v>
      </c>
      <c r="BL132" s="20" t="s">
        <v>129</v>
      </c>
      <c r="BM132" s="20" t="s">
        <v>155</v>
      </c>
    </row>
    <row r="133" spans="2:65" s="10" customFormat="1" ht="25.5" customHeight="1">
      <c r="B133" s="149"/>
      <c r="C133" s="150"/>
      <c r="D133" s="150"/>
      <c r="E133" s="151" t="s">
        <v>5</v>
      </c>
      <c r="F133" s="221" t="s">
        <v>147</v>
      </c>
      <c r="G133" s="222"/>
      <c r="H133" s="222"/>
      <c r="I133" s="222"/>
      <c r="J133" s="150"/>
      <c r="K133" s="152">
        <v>156.4</v>
      </c>
      <c r="L133" s="150"/>
      <c r="M133" s="150"/>
      <c r="N133" s="150"/>
      <c r="O133" s="150"/>
      <c r="P133" s="150"/>
      <c r="Q133" s="150"/>
      <c r="R133" s="153"/>
      <c r="T133" s="154"/>
      <c r="U133" s="150"/>
      <c r="V133" s="150"/>
      <c r="W133" s="150"/>
      <c r="X133" s="150"/>
      <c r="Y133" s="150"/>
      <c r="Z133" s="150"/>
      <c r="AA133" s="155"/>
      <c r="AT133" s="156" t="s">
        <v>133</v>
      </c>
      <c r="AU133" s="156" t="s">
        <v>130</v>
      </c>
      <c r="AV133" s="10" t="s">
        <v>93</v>
      </c>
      <c r="AW133" s="10" t="s">
        <v>29</v>
      </c>
      <c r="AX133" s="10" t="s">
        <v>79</v>
      </c>
      <c r="AY133" s="156" t="s">
        <v>124</v>
      </c>
    </row>
    <row r="134" spans="2:65" s="1" customFormat="1" ht="25.5" customHeight="1">
      <c r="B134" s="139"/>
      <c r="C134" s="140" t="s">
        <v>156</v>
      </c>
      <c r="D134" s="140" t="s">
        <v>125</v>
      </c>
      <c r="E134" s="141" t="s">
        <v>157</v>
      </c>
      <c r="F134" s="219" t="s">
        <v>158</v>
      </c>
      <c r="G134" s="219"/>
      <c r="H134" s="219"/>
      <c r="I134" s="219"/>
      <c r="J134" s="142" t="s">
        <v>141</v>
      </c>
      <c r="K134" s="143">
        <v>46.92</v>
      </c>
      <c r="L134" s="220">
        <v>0</v>
      </c>
      <c r="M134" s="220"/>
      <c r="N134" s="220">
        <f>ROUND(L134*K134,2)</f>
        <v>0</v>
      </c>
      <c r="O134" s="220"/>
      <c r="P134" s="220"/>
      <c r="Q134" s="220"/>
      <c r="R134" s="144"/>
      <c r="T134" s="145" t="s">
        <v>5</v>
      </c>
      <c r="U134" s="42" t="s">
        <v>36</v>
      </c>
      <c r="V134" s="146">
        <v>8.1000000000000003E-2</v>
      </c>
      <c r="W134" s="146">
        <f>V134*K134</f>
        <v>3.8005200000000001</v>
      </c>
      <c r="X134" s="146">
        <v>0</v>
      </c>
      <c r="Y134" s="146">
        <f>X134*K134</f>
        <v>0</v>
      </c>
      <c r="Z134" s="146">
        <v>0</v>
      </c>
      <c r="AA134" s="147">
        <f>Z134*K134</f>
        <v>0</v>
      </c>
      <c r="AR134" s="20" t="s">
        <v>129</v>
      </c>
      <c r="AT134" s="20" t="s">
        <v>125</v>
      </c>
      <c r="AU134" s="20" t="s">
        <v>130</v>
      </c>
      <c r="AY134" s="20" t="s">
        <v>124</v>
      </c>
      <c r="BE134" s="148">
        <f>IF(U134="základní",N134,0)</f>
        <v>0</v>
      </c>
      <c r="BF134" s="148">
        <f>IF(U134="snížená",N134,0)</f>
        <v>0</v>
      </c>
      <c r="BG134" s="148">
        <f>IF(U134="zákl. přenesená",N134,0)</f>
        <v>0</v>
      </c>
      <c r="BH134" s="148">
        <f>IF(U134="sníž. přenesená",N134,0)</f>
        <v>0</v>
      </c>
      <c r="BI134" s="148">
        <f>IF(U134="nulová",N134,0)</f>
        <v>0</v>
      </c>
      <c r="BJ134" s="20" t="s">
        <v>79</v>
      </c>
      <c r="BK134" s="148">
        <f>ROUND(L134*K134,2)</f>
        <v>0</v>
      </c>
      <c r="BL134" s="20" t="s">
        <v>129</v>
      </c>
      <c r="BM134" s="20" t="s">
        <v>159</v>
      </c>
    </row>
    <row r="135" spans="2:65" s="10" customFormat="1" ht="16.5" customHeight="1">
      <c r="B135" s="149"/>
      <c r="C135" s="150"/>
      <c r="D135" s="150"/>
      <c r="E135" s="151" t="s">
        <v>5</v>
      </c>
      <c r="F135" s="221" t="s">
        <v>151</v>
      </c>
      <c r="G135" s="222"/>
      <c r="H135" s="222"/>
      <c r="I135" s="222"/>
      <c r="J135" s="150"/>
      <c r="K135" s="152">
        <v>46.92</v>
      </c>
      <c r="L135" s="150"/>
      <c r="M135" s="150"/>
      <c r="N135" s="150"/>
      <c r="O135" s="150"/>
      <c r="P135" s="150"/>
      <c r="Q135" s="150"/>
      <c r="R135" s="153"/>
      <c r="T135" s="154"/>
      <c r="U135" s="150"/>
      <c r="V135" s="150"/>
      <c r="W135" s="150"/>
      <c r="X135" s="150"/>
      <c r="Y135" s="150"/>
      <c r="Z135" s="150"/>
      <c r="AA135" s="155"/>
      <c r="AT135" s="156" t="s">
        <v>133</v>
      </c>
      <c r="AU135" s="156" t="s">
        <v>130</v>
      </c>
      <c r="AV135" s="10" t="s">
        <v>93</v>
      </c>
      <c r="AW135" s="10" t="s">
        <v>29</v>
      </c>
      <c r="AX135" s="10" t="s">
        <v>79</v>
      </c>
      <c r="AY135" s="156" t="s">
        <v>124</v>
      </c>
    </row>
    <row r="136" spans="2:65" s="1" customFormat="1" ht="25.5" customHeight="1">
      <c r="B136" s="139"/>
      <c r="C136" s="140" t="s">
        <v>160</v>
      </c>
      <c r="D136" s="140" t="s">
        <v>125</v>
      </c>
      <c r="E136" s="141" t="s">
        <v>161</v>
      </c>
      <c r="F136" s="219" t="s">
        <v>162</v>
      </c>
      <c r="G136" s="219"/>
      <c r="H136" s="219"/>
      <c r="I136" s="219"/>
      <c r="J136" s="142" t="s">
        <v>141</v>
      </c>
      <c r="K136" s="143">
        <v>78.2</v>
      </c>
      <c r="L136" s="220">
        <v>0</v>
      </c>
      <c r="M136" s="220"/>
      <c r="N136" s="220">
        <f>ROUND(L136*K136,2)</f>
        <v>0</v>
      </c>
      <c r="O136" s="220"/>
      <c r="P136" s="220"/>
      <c r="Q136" s="220"/>
      <c r="R136" s="144"/>
      <c r="T136" s="145" t="s">
        <v>5</v>
      </c>
      <c r="U136" s="42" t="s">
        <v>36</v>
      </c>
      <c r="V136" s="146">
        <v>0.19</v>
      </c>
      <c r="W136" s="146">
        <f>V136*K136</f>
        <v>14.858000000000001</v>
      </c>
      <c r="X136" s="146">
        <v>0</v>
      </c>
      <c r="Y136" s="146">
        <f>X136*K136</f>
        <v>0</v>
      </c>
      <c r="Z136" s="146">
        <v>0</v>
      </c>
      <c r="AA136" s="147">
        <f>Z136*K136</f>
        <v>0</v>
      </c>
      <c r="AR136" s="20" t="s">
        <v>129</v>
      </c>
      <c r="AT136" s="20" t="s">
        <v>125</v>
      </c>
      <c r="AU136" s="20" t="s">
        <v>130</v>
      </c>
      <c r="AY136" s="20" t="s">
        <v>124</v>
      </c>
      <c r="BE136" s="148">
        <f>IF(U136="základní",N136,0)</f>
        <v>0</v>
      </c>
      <c r="BF136" s="148">
        <f>IF(U136="snížená",N136,0)</f>
        <v>0</v>
      </c>
      <c r="BG136" s="148">
        <f>IF(U136="zákl. přenesená",N136,0)</f>
        <v>0</v>
      </c>
      <c r="BH136" s="148">
        <f>IF(U136="sníž. přenesená",N136,0)</f>
        <v>0</v>
      </c>
      <c r="BI136" s="148">
        <f>IF(U136="nulová",N136,0)</f>
        <v>0</v>
      </c>
      <c r="BJ136" s="20" t="s">
        <v>79</v>
      </c>
      <c r="BK136" s="148">
        <f>ROUND(L136*K136,2)</f>
        <v>0</v>
      </c>
      <c r="BL136" s="20" t="s">
        <v>129</v>
      </c>
      <c r="BM136" s="20" t="s">
        <v>163</v>
      </c>
    </row>
    <row r="137" spans="2:65" s="10" customFormat="1" ht="25.5" customHeight="1">
      <c r="B137" s="149"/>
      <c r="C137" s="150"/>
      <c r="D137" s="150"/>
      <c r="E137" s="151" t="s">
        <v>5</v>
      </c>
      <c r="F137" s="221" t="s">
        <v>164</v>
      </c>
      <c r="G137" s="222"/>
      <c r="H137" s="222"/>
      <c r="I137" s="222"/>
      <c r="J137" s="150"/>
      <c r="K137" s="152">
        <v>78.2</v>
      </c>
      <c r="L137" s="150"/>
      <c r="M137" s="150"/>
      <c r="N137" s="150"/>
      <c r="O137" s="150"/>
      <c r="P137" s="150"/>
      <c r="Q137" s="150"/>
      <c r="R137" s="153"/>
      <c r="T137" s="154"/>
      <c r="U137" s="150"/>
      <c r="V137" s="150"/>
      <c r="W137" s="150"/>
      <c r="X137" s="150"/>
      <c r="Y137" s="150"/>
      <c r="Z137" s="150"/>
      <c r="AA137" s="155"/>
      <c r="AT137" s="156" t="s">
        <v>133</v>
      </c>
      <c r="AU137" s="156" t="s">
        <v>130</v>
      </c>
      <c r="AV137" s="10" t="s">
        <v>93</v>
      </c>
      <c r="AW137" s="10" t="s">
        <v>29</v>
      </c>
      <c r="AX137" s="10" t="s">
        <v>79</v>
      </c>
      <c r="AY137" s="156" t="s">
        <v>124</v>
      </c>
    </row>
    <row r="138" spans="2:65" s="9" customFormat="1" ht="22.35" customHeight="1">
      <c r="B138" s="128"/>
      <c r="C138" s="129"/>
      <c r="D138" s="138" t="s">
        <v>106</v>
      </c>
      <c r="E138" s="138"/>
      <c r="F138" s="138"/>
      <c r="G138" s="138"/>
      <c r="H138" s="138"/>
      <c r="I138" s="138"/>
      <c r="J138" s="138"/>
      <c r="K138" s="138"/>
      <c r="L138" s="138"/>
      <c r="M138" s="138"/>
      <c r="N138" s="217">
        <f>BK138</f>
        <v>0</v>
      </c>
      <c r="O138" s="218"/>
      <c r="P138" s="218"/>
      <c r="Q138" s="218"/>
      <c r="R138" s="131"/>
      <c r="T138" s="132"/>
      <c r="U138" s="129"/>
      <c r="V138" s="129"/>
      <c r="W138" s="133">
        <f>SUM(W139:W151)</f>
        <v>86.448000000000008</v>
      </c>
      <c r="X138" s="129"/>
      <c r="Y138" s="133">
        <f>SUM(Y139:Y151)</f>
        <v>0</v>
      </c>
      <c r="Z138" s="129"/>
      <c r="AA138" s="134">
        <f>SUM(AA139:AA151)</f>
        <v>0</v>
      </c>
      <c r="AR138" s="135" t="s">
        <v>79</v>
      </c>
      <c r="AT138" s="136" t="s">
        <v>70</v>
      </c>
      <c r="AU138" s="136" t="s">
        <v>93</v>
      </c>
      <c r="AY138" s="135" t="s">
        <v>124</v>
      </c>
      <c r="BK138" s="137">
        <f>SUM(BK139:BK151)</f>
        <v>0</v>
      </c>
    </row>
    <row r="139" spans="2:65" s="1" customFormat="1" ht="25.5" customHeight="1">
      <c r="B139" s="139"/>
      <c r="C139" s="140" t="s">
        <v>165</v>
      </c>
      <c r="D139" s="140" t="s">
        <v>125</v>
      </c>
      <c r="E139" s="141" t="s">
        <v>166</v>
      </c>
      <c r="F139" s="219" t="s">
        <v>167</v>
      </c>
      <c r="G139" s="219"/>
      <c r="H139" s="219"/>
      <c r="I139" s="219"/>
      <c r="J139" s="142" t="s">
        <v>141</v>
      </c>
      <c r="K139" s="143">
        <v>616</v>
      </c>
      <c r="L139" s="220">
        <v>0</v>
      </c>
      <c r="M139" s="220"/>
      <c r="N139" s="220">
        <f>ROUND(L139*K139,2)</f>
        <v>0</v>
      </c>
      <c r="O139" s="220"/>
      <c r="P139" s="220"/>
      <c r="Q139" s="220"/>
      <c r="R139" s="144"/>
      <c r="T139" s="145" t="s">
        <v>5</v>
      </c>
      <c r="U139" s="42" t="s">
        <v>36</v>
      </c>
      <c r="V139" s="146">
        <v>4.3999999999999997E-2</v>
      </c>
      <c r="W139" s="146">
        <f>V139*K139</f>
        <v>27.103999999999999</v>
      </c>
      <c r="X139" s="146">
        <v>0</v>
      </c>
      <c r="Y139" s="146">
        <f>X139*K139</f>
        <v>0</v>
      </c>
      <c r="Z139" s="146">
        <v>0</v>
      </c>
      <c r="AA139" s="147">
        <f>Z139*K139</f>
        <v>0</v>
      </c>
      <c r="AR139" s="20" t="s">
        <v>129</v>
      </c>
      <c r="AT139" s="20" t="s">
        <v>125</v>
      </c>
      <c r="AU139" s="20" t="s">
        <v>130</v>
      </c>
      <c r="AY139" s="20" t="s">
        <v>124</v>
      </c>
      <c r="BE139" s="148">
        <f>IF(U139="základní",N139,0)</f>
        <v>0</v>
      </c>
      <c r="BF139" s="148">
        <f>IF(U139="snížená",N139,0)</f>
        <v>0</v>
      </c>
      <c r="BG139" s="148">
        <f>IF(U139="zákl. přenesená",N139,0)</f>
        <v>0</v>
      </c>
      <c r="BH139" s="148">
        <f>IF(U139="sníž. přenesená",N139,0)</f>
        <v>0</v>
      </c>
      <c r="BI139" s="148">
        <f>IF(U139="nulová",N139,0)</f>
        <v>0</v>
      </c>
      <c r="BJ139" s="20" t="s">
        <v>79</v>
      </c>
      <c r="BK139" s="148">
        <f>ROUND(L139*K139,2)</f>
        <v>0</v>
      </c>
      <c r="BL139" s="20" t="s">
        <v>129</v>
      </c>
      <c r="BM139" s="20" t="s">
        <v>168</v>
      </c>
    </row>
    <row r="140" spans="2:65" s="10" customFormat="1" ht="38.25" customHeight="1">
      <c r="B140" s="149"/>
      <c r="C140" s="150"/>
      <c r="D140" s="150"/>
      <c r="E140" s="151" t="s">
        <v>5</v>
      </c>
      <c r="F140" s="221" t="s">
        <v>169</v>
      </c>
      <c r="G140" s="222"/>
      <c r="H140" s="222"/>
      <c r="I140" s="222"/>
      <c r="J140" s="150"/>
      <c r="K140" s="152">
        <v>308</v>
      </c>
      <c r="L140" s="150"/>
      <c r="M140" s="150"/>
      <c r="N140" s="150"/>
      <c r="O140" s="150"/>
      <c r="P140" s="150"/>
      <c r="Q140" s="150"/>
      <c r="R140" s="153"/>
      <c r="T140" s="154"/>
      <c r="U140" s="150"/>
      <c r="V140" s="150"/>
      <c r="W140" s="150"/>
      <c r="X140" s="150"/>
      <c r="Y140" s="150"/>
      <c r="Z140" s="150"/>
      <c r="AA140" s="155"/>
      <c r="AT140" s="156" t="s">
        <v>133</v>
      </c>
      <c r="AU140" s="156" t="s">
        <v>130</v>
      </c>
      <c r="AV140" s="10" t="s">
        <v>93</v>
      </c>
      <c r="AW140" s="10" t="s">
        <v>29</v>
      </c>
      <c r="AX140" s="10" t="s">
        <v>71</v>
      </c>
      <c r="AY140" s="156" t="s">
        <v>124</v>
      </c>
    </row>
    <row r="141" spans="2:65" s="10" customFormat="1" ht="16.5" customHeight="1">
      <c r="B141" s="149"/>
      <c r="C141" s="150"/>
      <c r="D141" s="150"/>
      <c r="E141" s="151" t="s">
        <v>5</v>
      </c>
      <c r="F141" s="223" t="s">
        <v>170</v>
      </c>
      <c r="G141" s="224"/>
      <c r="H141" s="224"/>
      <c r="I141" s="224"/>
      <c r="J141" s="150"/>
      <c r="K141" s="152">
        <v>308</v>
      </c>
      <c r="L141" s="150"/>
      <c r="M141" s="150"/>
      <c r="N141" s="150"/>
      <c r="O141" s="150"/>
      <c r="P141" s="150"/>
      <c r="Q141" s="150"/>
      <c r="R141" s="153"/>
      <c r="T141" s="154"/>
      <c r="U141" s="150"/>
      <c r="V141" s="150"/>
      <c r="W141" s="150"/>
      <c r="X141" s="150"/>
      <c r="Y141" s="150"/>
      <c r="Z141" s="150"/>
      <c r="AA141" s="155"/>
      <c r="AT141" s="156" t="s">
        <v>133</v>
      </c>
      <c r="AU141" s="156" t="s">
        <v>130</v>
      </c>
      <c r="AV141" s="10" t="s">
        <v>93</v>
      </c>
      <c r="AW141" s="10" t="s">
        <v>29</v>
      </c>
      <c r="AX141" s="10" t="s">
        <v>71</v>
      </c>
      <c r="AY141" s="156" t="s">
        <v>124</v>
      </c>
    </row>
    <row r="142" spans="2:65" s="11" customFormat="1" ht="16.5" customHeight="1">
      <c r="B142" s="157"/>
      <c r="C142" s="158"/>
      <c r="D142" s="158"/>
      <c r="E142" s="159" t="s">
        <v>5</v>
      </c>
      <c r="F142" s="225" t="s">
        <v>171</v>
      </c>
      <c r="G142" s="226"/>
      <c r="H142" s="226"/>
      <c r="I142" s="226"/>
      <c r="J142" s="158"/>
      <c r="K142" s="160">
        <v>616</v>
      </c>
      <c r="L142" s="158"/>
      <c r="M142" s="158"/>
      <c r="N142" s="158"/>
      <c r="O142" s="158"/>
      <c r="P142" s="158"/>
      <c r="Q142" s="158"/>
      <c r="R142" s="161"/>
      <c r="T142" s="162"/>
      <c r="U142" s="158"/>
      <c r="V142" s="158"/>
      <c r="W142" s="158"/>
      <c r="X142" s="158"/>
      <c r="Y142" s="158"/>
      <c r="Z142" s="158"/>
      <c r="AA142" s="163"/>
      <c r="AT142" s="164" t="s">
        <v>133</v>
      </c>
      <c r="AU142" s="164" t="s">
        <v>130</v>
      </c>
      <c r="AV142" s="11" t="s">
        <v>129</v>
      </c>
      <c r="AW142" s="11" t="s">
        <v>29</v>
      </c>
      <c r="AX142" s="11" t="s">
        <v>79</v>
      </c>
      <c r="AY142" s="164" t="s">
        <v>124</v>
      </c>
    </row>
    <row r="143" spans="2:65" s="1" customFormat="1" ht="38.25" customHeight="1">
      <c r="B143" s="139"/>
      <c r="C143" s="140" t="s">
        <v>172</v>
      </c>
      <c r="D143" s="140" t="s">
        <v>125</v>
      </c>
      <c r="E143" s="141" t="s">
        <v>173</v>
      </c>
      <c r="F143" s="219" t="s">
        <v>174</v>
      </c>
      <c r="G143" s="219"/>
      <c r="H143" s="219"/>
      <c r="I143" s="219"/>
      <c r="J143" s="142" t="s">
        <v>141</v>
      </c>
      <c r="K143" s="143">
        <v>139</v>
      </c>
      <c r="L143" s="220">
        <v>0</v>
      </c>
      <c r="M143" s="220"/>
      <c r="N143" s="220">
        <f>ROUND(L143*K143,2)</f>
        <v>0</v>
      </c>
      <c r="O143" s="220"/>
      <c r="P143" s="220"/>
      <c r="Q143" s="220"/>
      <c r="R143" s="144"/>
      <c r="T143" s="145" t="s">
        <v>5</v>
      </c>
      <c r="U143" s="42" t="s">
        <v>36</v>
      </c>
      <c r="V143" s="146">
        <v>0.115</v>
      </c>
      <c r="W143" s="146">
        <f>V143*K143</f>
        <v>15.985000000000001</v>
      </c>
      <c r="X143" s="146">
        <v>0</v>
      </c>
      <c r="Y143" s="146">
        <f>X143*K143</f>
        <v>0</v>
      </c>
      <c r="Z143" s="146">
        <v>0</v>
      </c>
      <c r="AA143" s="147">
        <f>Z143*K143</f>
        <v>0</v>
      </c>
      <c r="AR143" s="20" t="s">
        <v>129</v>
      </c>
      <c r="AT143" s="20" t="s">
        <v>125</v>
      </c>
      <c r="AU143" s="20" t="s">
        <v>130</v>
      </c>
      <c r="AY143" s="20" t="s">
        <v>124</v>
      </c>
      <c r="BE143" s="148">
        <f>IF(U143="základní",N143,0)</f>
        <v>0</v>
      </c>
      <c r="BF143" s="148">
        <f>IF(U143="snížená",N143,0)</f>
        <v>0</v>
      </c>
      <c r="BG143" s="148">
        <f>IF(U143="zákl. přenesená",N143,0)</f>
        <v>0</v>
      </c>
      <c r="BH143" s="148">
        <f>IF(U143="sníž. přenesená",N143,0)</f>
        <v>0</v>
      </c>
      <c r="BI143" s="148">
        <f>IF(U143="nulová",N143,0)</f>
        <v>0</v>
      </c>
      <c r="BJ143" s="20" t="s">
        <v>79</v>
      </c>
      <c r="BK143" s="148">
        <f>ROUND(L143*K143,2)</f>
        <v>0</v>
      </c>
      <c r="BL143" s="20" t="s">
        <v>129</v>
      </c>
      <c r="BM143" s="20" t="s">
        <v>175</v>
      </c>
    </row>
    <row r="144" spans="2:65" s="10" customFormat="1" ht="16.5" customHeight="1">
      <c r="B144" s="149"/>
      <c r="C144" s="150"/>
      <c r="D144" s="150"/>
      <c r="E144" s="151" t="s">
        <v>5</v>
      </c>
      <c r="F144" s="221" t="s">
        <v>176</v>
      </c>
      <c r="G144" s="222"/>
      <c r="H144" s="222"/>
      <c r="I144" s="222"/>
      <c r="J144" s="150"/>
      <c r="K144" s="152">
        <v>139</v>
      </c>
      <c r="L144" s="150"/>
      <c r="M144" s="150"/>
      <c r="N144" s="150"/>
      <c r="O144" s="150"/>
      <c r="P144" s="150"/>
      <c r="Q144" s="150"/>
      <c r="R144" s="153"/>
      <c r="T144" s="154"/>
      <c r="U144" s="150"/>
      <c r="V144" s="150"/>
      <c r="W144" s="150"/>
      <c r="X144" s="150"/>
      <c r="Y144" s="150"/>
      <c r="Z144" s="150"/>
      <c r="AA144" s="155"/>
      <c r="AT144" s="156" t="s">
        <v>133</v>
      </c>
      <c r="AU144" s="156" t="s">
        <v>130</v>
      </c>
      <c r="AV144" s="10" t="s">
        <v>93</v>
      </c>
      <c r="AW144" s="10" t="s">
        <v>29</v>
      </c>
      <c r="AX144" s="10" t="s">
        <v>79</v>
      </c>
      <c r="AY144" s="156" t="s">
        <v>124</v>
      </c>
    </row>
    <row r="145" spans="2:65" s="1" customFormat="1" ht="25.5" customHeight="1">
      <c r="B145" s="139"/>
      <c r="C145" s="140" t="s">
        <v>177</v>
      </c>
      <c r="D145" s="140" t="s">
        <v>125</v>
      </c>
      <c r="E145" s="141" t="s">
        <v>178</v>
      </c>
      <c r="F145" s="219" t="s">
        <v>179</v>
      </c>
      <c r="G145" s="219"/>
      <c r="H145" s="219"/>
      <c r="I145" s="219"/>
      <c r="J145" s="142" t="s">
        <v>141</v>
      </c>
      <c r="K145" s="143">
        <v>447</v>
      </c>
      <c r="L145" s="220">
        <v>0</v>
      </c>
      <c r="M145" s="220"/>
      <c r="N145" s="220">
        <f>ROUND(L145*K145,2)</f>
        <v>0</v>
      </c>
      <c r="O145" s="220"/>
      <c r="P145" s="220"/>
      <c r="Q145" s="220"/>
      <c r="R145" s="144"/>
      <c r="T145" s="145" t="s">
        <v>5</v>
      </c>
      <c r="U145" s="42" t="s">
        <v>36</v>
      </c>
      <c r="V145" s="146">
        <v>9.7000000000000003E-2</v>
      </c>
      <c r="W145" s="146">
        <f>V145*K145</f>
        <v>43.359000000000002</v>
      </c>
      <c r="X145" s="146">
        <v>0</v>
      </c>
      <c r="Y145" s="146">
        <f>X145*K145</f>
        <v>0</v>
      </c>
      <c r="Z145" s="146">
        <v>0</v>
      </c>
      <c r="AA145" s="147">
        <f>Z145*K145</f>
        <v>0</v>
      </c>
      <c r="AR145" s="20" t="s">
        <v>129</v>
      </c>
      <c r="AT145" s="20" t="s">
        <v>125</v>
      </c>
      <c r="AU145" s="20" t="s">
        <v>130</v>
      </c>
      <c r="AY145" s="20" t="s">
        <v>124</v>
      </c>
      <c r="BE145" s="148">
        <f>IF(U145="základní",N145,0)</f>
        <v>0</v>
      </c>
      <c r="BF145" s="148">
        <f>IF(U145="snížená",N145,0)</f>
        <v>0</v>
      </c>
      <c r="BG145" s="148">
        <f>IF(U145="zákl. přenesená",N145,0)</f>
        <v>0</v>
      </c>
      <c r="BH145" s="148">
        <f>IF(U145="sníž. přenesená",N145,0)</f>
        <v>0</v>
      </c>
      <c r="BI145" s="148">
        <f>IF(U145="nulová",N145,0)</f>
        <v>0</v>
      </c>
      <c r="BJ145" s="20" t="s">
        <v>79</v>
      </c>
      <c r="BK145" s="148">
        <f>ROUND(L145*K145,2)</f>
        <v>0</v>
      </c>
      <c r="BL145" s="20" t="s">
        <v>129</v>
      </c>
      <c r="BM145" s="20" t="s">
        <v>180</v>
      </c>
    </row>
    <row r="146" spans="2:65" s="10" customFormat="1" ht="16.5" customHeight="1">
      <c r="B146" s="149"/>
      <c r="C146" s="150"/>
      <c r="D146" s="150"/>
      <c r="E146" s="151" t="s">
        <v>5</v>
      </c>
      <c r="F146" s="221" t="s">
        <v>181</v>
      </c>
      <c r="G146" s="222"/>
      <c r="H146" s="222"/>
      <c r="I146" s="222"/>
      <c r="J146" s="150"/>
      <c r="K146" s="152">
        <v>139</v>
      </c>
      <c r="L146" s="150"/>
      <c r="M146" s="150"/>
      <c r="N146" s="150"/>
      <c r="O146" s="150"/>
      <c r="P146" s="150"/>
      <c r="Q146" s="150"/>
      <c r="R146" s="153"/>
      <c r="T146" s="154"/>
      <c r="U146" s="150"/>
      <c r="V146" s="150"/>
      <c r="W146" s="150"/>
      <c r="X146" s="150"/>
      <c r="Y146" s="150"/>
      <c r="Z146" s="150"/>
      <c r="AA146" s="155"/>
      <c r="AT146" s="156" t="s">
        <v>133</v>
      </c>
      <c r="AU146" s="156" t="s">
        <v>130</v>
      </c>
      <c r="AV146" s="10" t="s">
        <v>93</v>
      </c>
      <c r="AW146" s="10" t="s">
        <v>29</v>
      </c>
      <c r="AX146" s="10" t="s">
        <v>71</v>
      </c>
      <c r="AY146" s="156" t="s">
        <v>124</v>
      </c>
    </row>
    <row r="147" spans="2:65" s="10" customFormat="1" ht="25.5" customHeight="1">
      <c r="B147" s="149"/>
      <c r="C147" s="150"/>
      <c r="D147" s="150"/>
      <c r="E147" s="151" t="s">
        <v>5</v>
      </c>
      <c r="F147" s="223" t="s">
        <v>182</v>
      </c>
      <c r="G147" s="224"/>
      <c r="H147" s="224"/>
      <c r="I147" s="224"/>
      <c r="J147" s="150"/>
      <c r="K147" s="152">
        <v>308</v>
      </c>
      <c r="L147" s="150"/>
      <c r="M147" s="150"/>
      <c r="N147" s="150"/>
      <c r="O147" s="150"/>
      <c r="P147" s="150"/>
      <c r="Q147" s="150"/>
      <c r="R147" s="153"/>
      <c r="T147" s="154"/>
      <c r="U147" s="150"/>
      <c r="V147" s="150"/>
      <c r="W147" s="150"/>
      <c r="X147" s="150"/>
      <c r="Y147" s="150"/>
      <c r="Z147" s="150"/>
      <c r="AA147" s="155"/>
      <c r="AT147" s="156" t="s">
        <v>133</v>
      </c>
      <c r="AU147" s="156" t="s">
        <v>130</v>
      </c>
      <c r="AV147" s="10" t="s">
        <v>93</v>
      </c>
      <c r="AW147" s="10" t="s">
        <v>29</v>
      </c>
      <c r="AX147" s="10" t="s">
        <v>71</v>
      </c>
      <c r="AY147" s="156" t="s">
        <v>124</v>
      </c>
    </row>
    <row r="148" spans="2:65" s="11" customFormat="1" ht="16.5" customHeight="1">
      <c r="B148" s="157"/>
      <c r="C148" s="158"/>
      <c r="D148" s="158"/>
      <c r="E148" s="159" t="s">
        <v>5</v>
      </c>
      <c r="F148" s="225" t="s">
        <v>171</v>
      </c>
      <c r="G148" s="226"/>
      <c r="H148" s="226"/>
      <c r="I148" s="226"/>
      <c r="J148" s="158"/>
      <c r="K148" s="160">
        <v>447</v>
      </c>
      <c r="L148" s="158"/>
      <c r="M148" s="158"/>
      <c r="N148" s="158"/>
      <c r="O148" s="158"/>
      <c r="P148" s="158"/>
      <c r="Q148" s="158"/>
      <c r="R148" s="161"/>
      <c r="T148" s="162"/>
      <c r="U148" s="158"/>
      <c r="V148" s="158"/>
      <c r="W148" s="158"/>
      <c r="X148" s="158"/>
      <c r="Y148" s="158"/>
      <c r="Z148" s="158"/>
      <c r="AA148" s="163"/>
      <c r="AT148" s="164" t="s">
        <v>133</v>
      </c>
      <c r="AU148" s="164" t="s">
        <v>130</v>
      </c>
      <c r="AV148" s="11" t="s">
        <v>129</v>
      </c>
      <c r="AW148" s="11" t="s">
        <v>29</v>
      </c>
      <c r="AX148" s="11" t="s">
        <v>79</v>
      </c>
      <c r="AY148" s="164" t="s">
        <v>124</v>
      </c>
    </row>
    <row r="149" spans="2:65" s="1" customFormat="1" ht="25.5" customHeight="1">
      <c r="B149" s="139"/>
      <c r="C149" s="140" t="s">
        <v>183</v>
      </c>
      <c r="D149" s="140" t="s">
        <v>125</v>
      </c>
      <c r="E149" s="141" t="s">
        <v>184</v>
      </c>
      <c r="F149" s="219" t="s">
        <v>185</v>
      </c>
      <c r="G149" s="219"/>
      <c r="H149" s="219"/>
      <c r="I149" s="219"/>
      <c r="J149" s="142" t="s">
        <v>141</v>
      </c>
      <c r="K149" s="143">
        <v>83</v>
      </c>
      <c r="L149" s="220">
        <v>0</v>
      </c>
      <c r="M149" s="220"/>
      <c r="N149" s="220">
        <f>ROUND(L149*K149,2)</f>
        <v>0</v>
      </c>
      <c r="O149" s="220"/>
      <c r="P149" s="220"/>
      <c r="Q149" s="220"/>
      <c r="R149" s="144"/>
      <c r="T149" s="145" t="s">
        <v>5</v>
      </c>
      <c r="U149" s="42" t="s">
        <v>36</v>
      </c>
      <c r="V149" s="146">
        <v>0</v>
      </c>
      <c r="W149" s="146">
        <f>V149*K149</f>
        <v>0</v>
      </c>
      <c r="X149" s="146">
        <v>0</v>
      </c>
      <c r="Y149" s="146">
        <f>X149*K149</f>
        <v>0</v>
      </c>
      <c r="Z149" s="146">
        <v>0</v>
      </c>
      <c r="AA149" s="147">
        <f>Z149*K149</f>
        <v>0</v>
      </c>
      <c r="AR149" s="20" t="s">
        <v>129</v>
      </c>
      <c r="AT149" s="20" t="s">
        <v>125</v>
      </c>
      <c r="AU149" s="20" t="s">
        <v>130</v>
      </c>
      <c r="AY149" s="20" t="s">
        <v>124</v>
      </c>
      <c r="BE149" s="148">
        <f>IF(U149="základní",N149,0)</f>
        <v>0</v>
      </c>
      <c r="BF149" s="148">
        <f>IF(U149="snížená",N149,0)</f>
        <v>0</v>
      </c>
      <c r="BG149" s="148">
        <f>IF(U149="zákl. přenesená",N149,0)</f>
        <v>0</v>
      </c>
      <c r="BH149" s="148">
        <f>IF(U149="sníž. přenesená",N149,0)</f>
        <v>0</v>
      </c>
      <c r="BI149" s="148">
        <f>IF(U149="nulová",N149,0)</f>
        <v>0</v>
      </c>
      <c r="BJ149" s="20" t="s">
        <v>79</v>
      </c>
      <c r="BK149" s="148">
        <f>ROUND(L149*K149,2)</f>
        <v>0</v>
      </c>
      <c r="BL149" s="20" t="s">
        <v>129</v>
      </c>
      <c r="BM149" s="20" t="s">
        <v>186</v>
      </c>
    </row>
    <row r="150" spans="2:65" s="1" customFormat="1" ht="24" customHeight="1">
      <c r="B150" s="33"/>
      <c r="C150" s="34"/>
      <c r="D150" s="34"/>
      <c r="E150" s="34"/>
      <c r="F150" s="227" t="s">
        <v>187</v>
      </c>
      <c r="G150" s="228"/>
      <c r="H150" s="228"/>
      <c r="I150" s="228"/>
      <c r="J150" s="34"/>
      <c r="K150" s="34"/>
      <c r="L150" s="34"/>
      <c r="M150" s="34"/>
      <c r="N150" s="34"/>
      <c r="O150" s="34"/>
      <c r="P150" s="34"/>
      <c r="Q150" s="34"/>
      <c r="R150" s="35"/>
      <c r="T150" s="165"/>
      <c r="U150" s="34"/>
      <c r="V150" s="34"/>
      <c r="W150" s="34"/>
      <c r="X150" s="34"/>
      <c r="Y150" s="34"/>
      <c r="Z150" s="34"/>
      <c r="AA150" s="72"/>
      <c r="AT150" s="20" t="s">
        <v>188</v>
      </c>
      <c r="AU150" s="20" t="s">
        <v>130</v>
      </c>
    </row>
    <row r="151" spans="2:65" s="10" customFormat="1" ht="16.5" customHeight="1">
      <c r="B151" s="149"/>
      <c r="C151" s="150"/>
      <c r="D151" s="150"/>
      <c r="E151" s="151" t="s">
        <v>5</v>
      </c>
      <c r="F151" s="223" t="s">
        <v>189</v>
      </c>
      <c r="G151" s="224"/>
      <c r="H151" s="224"/>
      <c r="I151" s="224"/>
      <c r="J151" s="150"/>
      <c r="K151" s="152">
        <v>83</v>
      </c>
      <c r="L151" s="150"/>
      <c r="M151" s="150"/>
      <c r="N151" s="150"/>
      <c r="O151" s="150"/>
      <c r="P151" s="150"/>
      <c r="Q151" s="150"/>
      <c r="R151" s="153"/>
      <c r="T151" s="154"/>
      <c r="U151" s="150"/>
      <c r="V151" s="150"/>
      <c r="W151" s="150"/>
      <c r="X151" s="150"/>
      <c r="Y151" s="150"/>
      <c r="Z151" s="150"/>
      <c r="AA151" s="155"/>
      <c r="AT151" s="156" t="s">
        <v>133</v>
      </c>
      <c r="AU151" s="156" t="s">
        <v>130</v>
      </c>
      <c r="AV151" s="10" t="s">
        <v>93</v>
      </c>
      <c r="AW151" s="10" t="s">
        <v>29</v>
      </c>
      <c r="AX151" s="10" t="s">
        <v>79</v>
      </c>
      <c r="AY151" s="156" t="s">
        <v>124</v>
      </c>
    </row>
    <row r="152" spans="2:65" s="9" customFormat="1" ht="22.35" customHeight="1">
      <c r="B152" s="128"/>
      <c r="C152" s="129"/>
      <c r="D152" s="138" t="s">
        <v>107</v>
      </c>
      <c r="E152" s="138"/>
      <c r="F152" s="138"/>
      <c r="G152" s="138"/>
      <c r="H152" s="138"/>
      <c r="I152" s="138"/>
      <c r="J152" s="138"/>
      <c r="K152" s="138"/>
      <c r="L152" s="138"/>
      <c r="M152" s="138"/>
      <c r="N152" s="217">
        <f>BK152</f>
        <v>0</v>
      </c>
      <c r="O152" s="218"/>
      <c r="P152" s="218"/>
      <c r="Q152" s="218"/>
      <c r="R152" s="131"/>
      <c r="T152" s="132"/>
      <c r="U152" s="129"/>
      <c r="V152" s="129"/>
      <c r="W152" s="133">
        <f>SUM(W153:W159)</f>
        <v>17.266999999999999</v>
      </c>
      <c r="X152" s="129"/>
      <c r="Y152" s="133">
        <f>SUM(Y153:Y159)</f>
        <v>0</v>
      </c>
      <c r="Z152" s="129"/>
      <c r="AA152" s="134">
        <f>SUM(AA153:AA159)</f>
        <v>0</v>
      </c>
      <c r="AR152" s="135" t="s">
        <v>79</v>
      </c>
      <c r="AT152" s="136" t="s">
        <v>70</v>
      </c>
      <c r="AU152" s="136" t="s">
        <v>93</v>
      </c>
      <c r="AY152" s="135" t="s">
        <v>124</v>
      </c>
      <c r="BK152" s="137">
        <f>SUM(BK153:BK159)</f>
        <v>0</v>
      </c>
    </row>
    <row r="153" spans="2:65" s="1" customFormat="1" ht="25.5" customHeight="1">
      <c r="B153" s="139"/>
      <c r="C153" s="140" t="s">
        <v>190</v>
      </c>
      <c r="D153" s="140" t="s">
        <v>125</v>
      </c>
      <c r="E153" s="141" t="s">
        <v>191</v>
      </c>
      <c r="F153" s="219" t="s">
        <v>192</v>
      </c>
      <c r="G153" s="219"/>
      <c r="H153" s="219"/>
      <c r="I153" s="219"/>
      <c r="J153" s="142" t="s">
        <v>141</v>
      </c>
      <c r="K153" s="143">
        <v>308</v>
      </c>
      <c r="L153" s="220">
        <v>0</v>
      </c>
      <c r="M153" s="220"/>
      <c r="N153" s="220">
        <f>ROUND(L153*K153,2)</f>
        <v>0</v>
      </c>
      <c r="O153" s="220"/>
      <c r="P153" s="220"/>
      <c r="Q153" s="220"/>
      <c r="R153" s="144"/>
      <c r="T153" s="145" t="s">
        <v>5</v>
      </c>
      <c r="U153" s="42" t="s">
        <v>36</v>
      </c>
      <c r="V153" s="146">
        <v>4.2999999999999997E-2</v>
      </c>
      <c r="W153" s="146">
        <f>V153*K153</f>
        <v>13.244</v>
      </c>
      <c r="X153" s="146">
        <v>0</v>
      </c>
      <c r="Y153" s="146">
        <f>X153*K153</f>
        <v>0</v>
      </c>
      <c r="Z153" s="146">
        <v>0</v>
      </c>
      <c r="AA153" s="147">
        <f>Z153*K153</f>
        <v>0</v>
      </c>
      <c r="AR153" s="20" t="s">
        <v>129</v>
      </c>
      <c r="AT153" s="20" t="s">
        <v>125</v>
      </c>
      <c r="AU153" s="20" t="s">
        <v>130</v>
      </c>
      <c r="AY153" s="20" t="s">
        <v>124</v>
      </c>
      <c r="BE153" s="148">
        <f>IF(U153="základní",N153,0)</f>
        <v>0</v>
      </c>
      <c r="BF153" s="148">
        <f>IF(U153="snížená",N153,0)</f>
        <v>0</v>
      </c>
      <c r="BG153" s="148">
        <f>IF(U153="zákl. přenesená",N153,0)</f>
        <v>0</v>
      </c>
      <c r="BH153" s="148">
        <f>IF(U153="sníž. přenesená",N153,0)</f>
        <v>0</v>
      </c>
      <c r="BI153" s="148">
        <f>IF(U153="nulová",N153,0)</f>
        <v>0</v>
      </c>
      <c r="BJ153" s="20" t="s">
        <v>79</v>
      </c>
      <c r="BK153" s="148">
        <f>ROUND(L153*K153,2)</f>
        <v>0</v>
      </c>
      <c r="BL153" s="20" t="s">
        <v>129</v>
      </c>
      <c r="BM153" s="20" t="s">
        <v>193</v>
      </c>
    </row>
    <row r="154" spans="2:65" s="10" customFormat="1" ht="16.5" customHeight="1">
      <c r="B154" s="149"/>
      <c r="C154" s="150"/>
      <c r="D154" s="150"/>
      <c r="E154" s="151" t="s">
        <v>5</v>
      </c>
      <c r="F154" s="221" t="s">
        <v>194</v>
      </c>
      <c r="G154" s="222"/>
      <c r="H154" s="222"/>
      <c r="I154" s="222"/>
      <c r="J154" s="150"/>
      <c r="K154" s="152">
        <v>111</v>
      </c>
      <c r="L154" s="150"/>
      <c r="M154" s="150"/>
      <c r="N154" s="150"/>
      <c r="O154" s="150"/>
      <c r="P154" s="150"/>
      <c r="Q154" s="150"/>
      <c r="R154" s="153"/>
      <c r="T154" s="154"/>
      <c r="U154" s="150"/>
      <c r="V154" s="150"/>
      <c r="W154" s="150"/>
      <c r="X154" s="150"/>
      <c r="Y154" s="150"/>
      <c r="Z154" s="150"/>
      <c r="AA154" s="155"/>
      <c r="AT154" s="156" t="s">
        <v>133</v>
      </c>
      <c r="AU154" s="156" t="s">
        <v>130</v>
      </c>
      <c r="AV154" s="10" t="s">
        <v>93</v>
      </c>
      <c r="AW154" s="10" t="s">
        <v>29</v>
      </c>
      <c r="AX154" s="10" t="s">
        <v>71</v>
      </c>
      <c r="AY154" s="156" t="s">
        <v>124</v>
      </c>
    </row>
    <row r="155" spans="2:65" s="10" customFormat="1" ht="16.5" customHeight="1">
      <c r="B155" s="149"/>
      <c r="C155" s="150"/>
      <c r="D155" s="150"/>
      <c r="E155" s="151" t="s">
        <v>5</v>
      </c>
      <c r="F155" s="223" t="s">
        <v>195</v>
      </c>
      <c r="G155" s="224"/>
      <c r="H155" s="224"/>
      <c r="I155" s="224"/>
      <c r="J155" s="150"/>
      <c r="K155" s="152">
        <v>336</v>
      </c>
      <c r="L155" s="150"/>
      <c r="M155" s="150"/>
      <c r="N155" s="150"/>
      <c r="O155" s="150"/>
      <c r="P155" s="150"/>
      <c r="Q155" s="150"/>
      <c r="R155" s="153"/>
      <c r="T155" s="154"/>
      <c r="U155" s="150"/>
      <c r="V155" s="150"/>
      <c r="W155" s="150"/>
      <c r="X155" s="150"/>
      <c r="Y155" s="150"/>
      <c r="Z155" s="150"/>
      <c r="AA155" s="155"/>
      <c r="AT155" s="156" t="s">
        <v>133</v>
      </c>
      <c r="AU155" s="156" t="s">
        <v>130</v>
      </c>
      <c r="AV155" s="10" t="s">
        <v>93</v>
      </c>
      <c r="AW155" s="10" t="s">
        <v>29</v>
      </c>
      <c r="AX155" s="10" t="s">
        <v>71</v>
      </c>
      <c r="AY155" s="156" t="s">
        <v>124</v>
      </c>
    </row>
    <row r="156" spans="2:65" s="10" customFormat="1" ht="25.5" customHeight="1">
      <c r="B156" s="149"/>
      <c r="C156" s="150"/>
      <c r="D156" s="150"/>
      <c r="E156" s="151" t="s">
        <v>5</v>
      </c>
      <c r="F156" s="223" t="s">
        <v>196</v>
      </c>
      <c r="G156" s="224"/>
      <c r="H156" s="224"/>
      <c r="I156" s="224"/>
      <c r="J156" s="150"/>
      <c r="K156" s="152">
        <v>-139</v>
      </c>
      <c r="L156" s="150"/>
      <c r="M156" s="150"/>
      <c r="N156" s="150"/>
      <c r="O156" s="150"/>
      <c r="P156" s="150"/>
      <c r="Q156" s="150"/>
      <c r="R156" s="153"/>
      <c r="T156" s="154"/>
      <c r="U156" s="150"/>
      <c r="V156" s="150"/>
      <c r="W156" s="150"/>
      <c r="X156" s="150"/>
      <c r="Y156" s="150"/>
      <c r="Z156" s="150"/>
      <c r="AA156" s="155"/>
      <c r="AT156" s="156" t="s">
        <v>133</v>
      </c>
      <c r="AU156" s="156" t="s">
        <v>130</v>
      </c>
      <c r="AV156" s="10" t="s">
        <v>93</v>
      </c>
      <c r="AW156" s="10" t="s">
        <v>29</v>
      </c>
      <c r="AX156" s="10" t="s">
        <v>71</v>
      </c>
      <c r="AY156" s="156" t="s">
        <v>124</v>
      </c>
    </row>
    <row r="157" spans="2:65" s="11" customFormat="1" ht="16.5" customHeight="1">
      <c r="B157" s="157"/>
      <c r="C157" s="158"/>
      <c r="D157" s="158"/>
      <c r="E157" s="159" t="s">
        <v>5</v>
      </c>
      <c r="F157" s="225" t="s">
        <v>171</v>
      </c>
      <c r="G157" s="226"/>
      <c r="H157" s="226"/>
      <c r="I157" s="226"/>
      <c r="J157" s="158"/>
      <c r="K157" s="160">
        <v>308</v>
      </c>
      <c r="L157" s="158"/>
      <c r="M157" s="158"/>
      <c r="N157" s="158"/>
      <c r="O157" s="158"/>
      <c r="P157" s="158"/>
      <c r="Q157" s="158"/>
      <c r="R157" s="161"/>
      <c r="T157" s="162"/>
      <c r="U157" s="158"/>
      <c r="V157" s="158"/>
      <c r="W157" s="158"/>
      <c r="X157" s="158"/>
      <c r="Y157" s="158"/>
      <c r="Z157" s="158"/>
      <c r="AA157" s="163"/>
      <c r="AT157" s="164" t="s">
        <v>133</v>
      </c>
      <c r="AU157" s="164" t="s">
        <v>130</v>
      </c>
      <c r="AV157" s="11" t="s">
        <v>129</v>
      </c>
      <c r="AW157" s="11" t="s">
        <v>29</v>
      </c>
      <c r="AX157" s="11" t="s">
        <v>79</v>
      </c>
      <c r="AY157" s="164" t="s">
        <v>124</v>
      </c>
    </row>
    <row r="158" spans="2:65" s="1" customFormat="1" ht="16.5" customHeight="1">
      <c r="B158" s="139"/>
      <c r="C158" s="140" t="s">
        <v>197</v>
      </c>
      <c r="D158" s="140" t="s">
        <v>125</v>
      </c>
      <c r="E158" s="141" t="s">
        <v>198</v>
      </c>
      <c r="F158" s="219" t="s">
        <v>199</v>
      </c>
      <c r="G158" s="219"/>
      <c r="H158" s="219"/>
      <c r="I158" s="219"/>
      <c r="J158" s="142" t="s">
        <v>141</v>
      </c>
      <c r="K158" s="143">
        <v>447</v>
      </c>
      <c r="L158" s="220">
        <v>0</v>
      </c>
      <c r="M158" s="220"/>
      <c r="N158" s="220">
        <f>ROUND(L158*K158,2)</f>
        <v>0</v>
      </c>
      <c r="O158" s="220"/>
      <c r="P158" s="220"/>
      <c r="Q158" s="220"/>
      <c r="R158" s="144"/>
      <c r="T158" s="145" t="s">
        <v>5</v>
      </c>
      <c r="U158" s="42" t="s">
        <v>36</v>
      </c>
      <c r="V158" s="146">
        <v>8.9999999999999993E-3</v>
      </c>
      <c r="W158" s="146">
        <f>V158*K158</f>
        <v>4.0229999999999997</v>
      </c>
      <c r="X158" s="146">
        <v>0</v>
      </c>
      <c r="Y158" s="146">
        <f>X158*K158</f>
        <v>0</v>
      </c>
      <c r="Z158" s="146">
        <v>0</v>
      </c>
      <c r="AA158" s="147">
        <f>Z158*K158</f>
        <v>0</v>
      </c>
      <c r="AR158" s="20" t="s">
        <v>129</v>
      </c>
      <c r="AT158" s="20" t="s">
        <v>125</v>
      </c>
      <c r="AU158" s="20" t="s">
        <v>130</v>
      </c>
      <c r="AY158" s="20" t="s">
        <v>124</v>
      </c>
      <c r="BE158" s="148">
        <f>IF(U158="základní",N158,0)</f>
        <v>0</v>
      </c>
      <c r="BF158" s="148">
        <f>IF(U158="snížená",N158,0)</f>
        <v>0</v>
      </c>
      <c r="BG158" s="148">
        <f>IF(U158="zákl. přenesená",N158,0)</f>
        <v>0</v>
      </c>
      <c r="BH158" s="148">
        <f>IF(U158="sníž. přenesená",N158,0)</f>
        <v>0</v>
      </c>
      <c r="BI158" s="148">
        <f>IF(U158="nulová",N158,0)</f>
        <v>0</v>
      </c>
      <c r="BJ158" s="20" t="s">
        <v>79</v>
      </c>
      <c r="BK158" s="148">
        <f>ROUND(L158*K158,2)</f>
        <v>0</v>
      </c>
      <c r="BL158" s="20" t="s">
        <v>129</v>
      </c>
      <c r="BM158" s="20" t="s">
        <v>200</v>
      </c>
    </row>
    <row r="159" spans="2:65" s="10" customFormat="1" ht="25.5" customHeight="1">
      <c r="B159" s="149"/>
      <c r="C159" s="150"/>
      <c r="D159" s="150"/>
      <c r="E159" s="151" t="s">
        <v>5</v>
      </c>
      <c r="F159" s="221" t="s">
        <v>201</v>
      </c>
      <c r="G159" s="222"/>
      <c r="H159" s="222"/>
      <c r="I159" s="222"/>
      <c r="J159" s="150"/>
      <c r="K159" s="152">
        <v>447</v>
      </c>
      <c r="L159" s="150"/>
      <c r="M159" s="150"/>
      <c r="N159" s="150"/>
      <c r="O159" s="150"/>
      <c r="P159" s="150"/>
      <c r="Q159" s="150"/>
      <c r="R159" s="153"/>
      <c r="T159" s="154"/>
      <c r="U159" s="150"/>
      <c r="V159" s="150"/>
      <c r="W159" s="150"/>
      <c r="X159" s="150"/>
      <c r="Y159" s="150"/>
      <c r="Z159" s="150"/>
      <c r="AA159" s="155"/>
      <c r="AT159" s="156" t="s">
        <v>133</v>
      </c>
      <c r="AU159" s="156" t="s">
        <v>130</v>
      </c>
      <c r="AV159" s="10" t="s">
        <v>93</v>
      </c>
      <c r="AW159" s="10" t="s">
        <v>29</v>
      </c>
      <c r="AX159" s="10" t="s">
        <v>79</v>
      </c>
      <c r="AY159" s="156" t="s">
        <v>124</v>
      </c>
    </row>
    <row r="160" spans="2:65" s="9" customFormat="1" ht="22.35" customHeight="1">
      <c r="B160" s="128"/>
      <c r="C160" s="129"/>
      <c r="D160" s="138" t="s">
        <v>108</v>
      </c>
      <c r="E160" s="138"/>
      <c r="F160" s="138"/>
      <c r="G160" s="138"/>
      <c r="H160" s="138"/>
      <c r="I160" s="138"/>
      <c r="J160" s="138"/>
      <c r="K160" s="138"/>
      <c r="L160" s="138"/>
      <c r="M160" s="138"/>
      <c r="N160" s="217">
        <f>BK160</f>
        <v>0</v>
      </c>
      <c r="O160" s="218"/>
      <c r="P160" s="218"/>
      <c r="Q160" s="218"/>
      <c r="R160" s="131"/>
      <c r="T160" s="132"/>
      <c r="U160" s="129"/>
      <c r="V160" s="129"/>
      <c r="W160" s="133">
        <f>SUM(W161:W170)</f>
        <v>153.26</v>
      </c>
      <c r="X160" s="129"/>
      <c r="Y160" s="133">
        <f>SUM(Y161:Y170)</f>
        <v>0</v>
      </c>
      <c r="Z160" s="129"/>
      <c r="AA160" s="134">
        <f>SUM(AA161:AA170)</f>
        <v>0</v>
      </c>
      <c r="AR160" s="135" t="s">
        <v>79</v>
      </c>
      <c r="AT160" s="136" t="s">
        <v>70</v>
      </c>
      <c r="AU160" s="136" t="s">
        <v>93</v>
      </c>
      <c r="AY160" s="135" t="s">
        <v>124</v>
      </c>
      <c r="BK160" s="137">
        <f>SUM(BK161:BK170)</f>
        <v>0</v>
      </c>
    </row>
    <row r="161" spans="2:65" s="1" customFormat="1" ht="25.5" customHeight="1">
      <c r="B161" s="139"/>
      <c r="C161" s="140" t="s">
        <v>11</v>
      </c>
      <c r="D161" s="140" t="s">
        <v>125</v>
      </c>
      <c r="E161" s="141" t="s">
        <v>202</v>
      </c>
      <c r="F161" s="219" t="s">
        <v>203</v>
      </c>
      <c r="G161" s="219"/>
      <c r="H161" s="219"/>
      <c r="I161" s="219"/>
      <c r="J161" s="142" t="s">
        <v>204</v>
      </c>
      <c r="K161" s="143">
        <v>428</v>
      </c>
      <c r="L161" s="220">
        <v>0</v>
      </c>
      <c r="M161" s="220"/>
      <c r="N161" s="220">
        <f>ROUND(L161*K161,2)</f>
        <v>0</v>
      </c>
      <c r="O161" s="220"/>
      <c r="P161" s="220"/>
      <c r="Q161" s="220"/>
      <c r="R161" s="144"/>
      <c r="T161" s="145" t="s">
        <v>5</v>
      </c>
      <c r="U161" s="42" t="s">
        <v>36</v>
      </c>
      <c r="V161" s="146">
        <v>1.7999999999999999E-2</v>
      </c>
      <c r="W161" s="146">
        <f>V161*K161</f>
        <v>7.7039999999999997</v>
      </c>
      <c r="X161" s="146">
        <v>0</v>
      </c>
      <c r="Y161" s="146">
        <f>X161*K161</f>
        <v>0</v>
      </c>
      <c r="Z161" s="146">
        <v>0</v>
      </c>
      <c r="AA161" s="147">
        <f>Z161*K161</f>
        <v>0</v>
      </c>
      <c r="AR161" s="20" t="s">
        <v>129</v>
      </c>
      <c r="AT161" s="20" t="s">
        <v>125</v>
      </c>
      <c r="AU161" s="20" t="s">
        <v>130</v>
      </c>
      <c r="AY161" s="20" t="s">
        <v>124</v>
      </c>
      <c r="BE161" s="148">
        <f>IF(U161="základní",N161,0)</f>
        <v>0</v>
      </c>
      <c r="BF161" s="148">
        <f>IF(U161="snížená",N161,0)</f>
        <v>0</v>
      </c>
      <c r="BG161" s="148">
        <f>IF(U161="zákl. přenesená",N161,0)</f>
        <v>0</v>
      </c>
      <c r="BH161" s="148">
        <f>IF(U161="sníž. přenesená",N161,0)</f>
        <v>0</v>
      </c>
      <c r="BI161" s="148">
        <f>IF(U161="nulová",N161,0)</f>
        <v>0</v>
      </c>
      <c r="BJ161" s="20" t="s">
        <v>79</v>
      </c>
      <c r="BK161" s="148">
        <f>ROUND(L161*K161,2)</f>
        <v>0</v>
      </c>
      <c r="BL161" s="20" t="s">
        <v>129</v>
      </c>
      <c r="BM161" s="20" t="s">
        <v>205</v>
      </c>
    </row>
    <row r="162" spans="2:65" s="10" customFormat="1" ht="16.5" customHeight="1">
      <c r="B162" s="149"/>
      <c r="C162" s="150"/>
      <c r="D162" s="150"/>
      <c r="E162" s="151" t="s">
        <v>5</v>
      </c>
      <c r="F162" s="221" t="s">
        <v>206</v>
      </c>
      <c r="G162" s="222"/>
      <c r="H162" s="222"/>
      <c r="I162" s="222"/>
      <c r="J162" s="150"/>
      <c r="K162" s="152">
        <v>428</v>
      </c>
      <c r="L162" s="150"/>
      <c r="M162" s="150"/>
      <c r="N162" s="150"/>
      <c r="O162" s="150"/>
      <c r="P162" s="150"/>
      <c r="Q162" s="150"/>
      <c r="R162" s="153"/>
      <c r="T162" s="154"/>
      <c r="U162" s="150"/>
      <c r="V162" s="150"/>
      <c r="W162" s="150"/>
      <c r="X162" s="150"/>
      <c r="Y162" s="150"/>
      <c r="Z162" s="150"/>
      <c r="AA162" s="155"/>
      <c r="AT162" s="156" t="s">
        <v>133</v>
      </c>
      <c r="AU162" s="156" t="s">
        <v>130</v>
      </c>
      <c r="AV162" s="10" t="s">
        <v>93</v>
      </c>
      <c r="AW162" s="10" t="s">
        <v>29</v>
      </c>
      <c r="AX162" s="10" t="s">
        <v>79</v>
      </c>
      <c r="AY162" s="156" t="s">
        <v>124</v>
      </c>
    </row>
    <row r="163" spans="2:65" s="1" customFormat="1" ht="25.5" customHeight="1">
      <c r="B163" s="139"/>
      <c r="C163" s="140" t="s">
        <v>207</v>
      </c>
      <c r="D163" s="140" t="s">
        <v>125</v>
      </c>
      <c r="E163" s="141" t="s">
        <v>208</v>
      </c>
      <c r="F163" s="219" t="s">
        <v>209</v>
      </c>
      <c r="G163" s="219"/>
      <c r="H163" s="219"/>
      <c r="I163" s="219"/>
      <c r="J163" s="142" t="s">
        <v>204</v>
      </c>
      <c r="K163" s="143">
        <v>267</v>
      </c>
      <c r="L163" s="220">
        <v>0</v>
      </c>
      <c r="M163" s="220"/>
      <c r="N163" s="220">
        <f>ROUND(L163*K163,2)</f>
        <v>0</v>
      </c>
      <c r="O163" s="220"/>
      <c r="P163" s="220"/>
      <c r="Q163" s="220"/>
      <c r="R163" s="144"/>
      <c r="T163" s="145" t="s">
        <v>5</v>
      </c>
      <c r="U163" s="42" t="s">
        <v>36</v>
      </c>
      <c r="V163" s="146">
        <v>0.128</v>
      </c>
      <c r="W163" s="146">
        <f>V163*K163</f>
        <v>34.176000000000002</v>
      </c>
      <c r="X163" s="146">
        <v>0</v>
      </c>
      <c r="Y163" s="146">
        <f>X163*K163</f>
        <v>0</v>
      </c>
      <c r="Z163" s="146">
        <v>0</v>
      </c>
      <c r="AA163" s="147">
        <f>Z163*K163</f>
        <v>0</v>
      </c>
      <c r="AR163" s="20" t="s">
        <v>129</v>
      </c>
      <c r="AT163" s="20" t="s">
        <v>125</v>
      </c>
      <c r="AU163" s="20" t="s">
        <v>130</v>
      </c>
      <c r="AY163" s="20" t="s">
        <v>124</v>
      </c>
      <c r="BE163" s="148">
        <f>IF(U163="základní",N163,0)</f>
        <v>0</v>
      </c>
      <c r="BF163" s="148">
        <f>IF(U163="snížená",N163,0)</f>
        <v>0</v>
      </c>
      <c r="BG163" s="148">
        <f>IF(U163="zákl. přenesená",N163,0)</f>
        <v>0</v>
      </c>
      <c r="BH163" s="148">
        <f>IF(U163="sníž. přenesená",N163,0)</f>
        <v>0</v>
      </c>
      <c r="BI163" s="148">
        <f>IF(U163="nulová",N163,0)</f>
        <v>0</v>
      </c>
      <c r="BJ163" s="20" t="s">
        <v>79</v>
      </c>
      <c r="BK163" s="148">
        <f>ROUND(L163*K163,2)</f>
        <v>0</v>
      </c>
      <c r="BL163" s="20" t="s">
        <v>129</v>
      </c>
      <c r="BM163" s="20" t="s">
        <v>210</v>
      </c>
    </row>
    <row r="164" spans="2:65" s="10" customFormat="1" ht="16.5" customHeight="1">
      <c r="B164" s="149"/>
      <c r="C164" s="150"/>
      <c r="D164" s="150"/>
      <c r="E164" s="151" t="s">
        <v>5</v>
      </c>
      <c r="F164" s="221" t="s">
        <v>211</v>
      </c>
      <c r="G164" s="222"/>
      <c r="H164" s="222"/>
      <c r="I164" s="222"/>
      <c r="J164" s="150"/>
      <c r="K164" s="152">
        <v>267</v>
      </c>
      <c r="L164" s="150"/>
      <c r="M164" s="150"/>
      <c r="N164" s="150"/>
      <c r="O164" s="150"/>
      <c r="P164" s="150"/>
      <c r="Q164" s="150"/>
      <c r="R164" s="153"/>
      <c r="T164" s="154"/>
      <c r="U164" s="150"/>
      <c r="V164" s="150"/>
      <c r="W164" s="150"/>
      <c r="X164" s="150"/>
      <c r="Y164" s="150"/>
      <c r="Z164" s="150"/>
      <c r="AA164" s="155"/>
      <c r="AT164" s="156" t="s">
        <v>133</v>
      </c>
      <c r="AU164" s="156" t="s">
        <v>130</v>
      </c>
      <c r="AV164" s="10" t="s">
        <v>93</v>
      </c>
      <c r="AW164" s="10" t="s">
        <v>29</v>
      </c>
      <c r="AX164" s="10" t="s">
        <v>79</v>
      </c>
      <c r="AY164" s="156" t="s">
        <v>124</v>
      </c>
    </row>
    <row r="165" spans="2:65" s="1" customFormat="1" ht="16.5" customHeight="1">
      <c r="B165" s="139"/>
      <c r="C165" s="140" t="s">
        <v>212</v>
      </c>
      <c r="D165" s="140" t="s">
        <v>125</v>
      </c>
      <c r="E165" s="141" t="s">
        <v>213</v>
      </c>
      <c r="F165" s="219" t="s">
        <v>214</v>
      </c>
      <c r="G165" s="219"/>
      <c r="H165" s="219"/>
      <c r="I165" s="219"/>
      <c r="J165" s="142" t="s">
        <v>204</v>
      </c>
      <c r="K165" s="143">
        <v>280</v>
      </c>
      <c r="L165" s="220">
        <v>0</v>
      </c>
      <c r="M165" s="220"/>
      <c r="N165" s="220">
        <f>ROUND(L165*K165,2)</f>
        <v>0</v>
      </c>
      <c r="O165" s="220"/>
      <c r="P165" s="220"/>
      <c r="Q165" s="220"/>
      <c r="R165" s="144"/>
      <c r="T165" s="145" t="s">
        <v>5</v>
      </c>
      <c r="U165" s="42" t="s">
        <v>36</v>
      </c>
      <c r="V165" s="146">
        <v>0.107</v>
      </c>
      <c r="W165" s="146">
        <f>V165*K165</f>
        <v>29.96</v>
      </c>
      <c r="X165" s="146">
        <v>0</v>
      </c>
      <c r="Y165" s="146">
        <f>X165*K165</f>
        <v>0</v>
      </c>
      <c r="Z165" s="146">
        <v>0</v>
      </c>
      <c r="AA165" s="147">
        <f>Z165*K165</f>
        <v>0</v>
      </c>
      <c r="AR165" s="20" t="s">
        <v>129</v>
      </c>
      <c r="AT165" s="20" t="s">
        <v>125</v>
      </c>
      <c r="AU165" s="20" t="s">
        <v>130</v>
      </c>
      <c r="AY165" s="20" t="s">
        <v>124</v>
      </c>
      <c r="BE165" s="148">
        <f>IF(U165="základní",N165,0)</f>
        <v>0</v>
      </c>
      <c r="BF165" s="148">
        <f>IF(U165="snížená",N165,0)</f>
        <v>0</v>
      </c>
      <c r="BG165" s="148">
        <f>IF(U165="zákl. přenesená",N165,0)</f>
        <v>0</v>
      </c>
      <c r="BH165" s="148">
        <f>IF(U165="sníž. přenesená",N165,0)</f>
        <v>0</v>
      </c>
      <c r="BI165" s="148">
        <f>IF(U165="nulová",N165,0)</f>
        <v>0</v>
      </c>
      <c r="BJ165" s="20" t="s">
        <v>79</v>
      </c>
      <c r="BK165" s="148">
        <f>ROUND(L165*K165,2)</f>
        <v>0</v>
      </c>
      <c r="BL165" s="20" t="s">
        <v>129</v>
      </c>
      <c r="BM165" s="20" t="s">
        <v>215</v>
      </c>
    </row>
    <row r="166" spans="2:65" s="10" customFormat="1" ht="16.5" customHeight="1">
      <c r="B166" s="149"/>
      <c r="C166" s="150"/>
      <c r="D166" s="150"/>
      <c r="E166" s="151" t="s">
        <v>5</v>
      </c>
      <c r="F166" s="221" t="s">
        <v>216</v>
      </c>
      <c r="G166" s="222"/>
      <c r="H166" s="222"/>
      <c r="I166" s="222"/>
      <c r="J166" s="150"/>
      <c r="K166" s="152">
        <v>280</v>
      </c>
      <c r="L166" s="150"/>
      <c r="M166" s="150"/>
      <c r="N166" s="150"/>
      <c r="O166" s="150"/>
      <c r="P166" s="150"/>
      <c r="Q166" s="150"/>
      <c r="R166" s="153"/>
      <c r="T166" s="154"/>
      <c r="U166" s="150"/>
      <c r="V166" s="150"/>
      <c r="W166" s="150"/>
      <c r="X166" s="150"/>
      <c r="Y166" s="150"/>
      <c r="Z166" s="150"/>
      <c r="AA166" s="155"/>
      <c r="AT166" s="156" t="s">
        <v>133</v>
      </c>
      <c r="AU166" s="156" t="s">
        <v>130</v>
      </c>
      <c r="AV166" s="10" t="s">
        <v>93</v>
      </c>
      <c r="AW166" s="10" t="s">
        <v>29</v>
      </c>
      <c r="AX166" s="10" t="s">
        <v>79</v>
      </c>
      <c r="AY166" s="156" t="s">
        <v>124</v>
      </c>
    </row>
    <row r="167" spans="2:65" s="1" customFormat="1" ht="25.5" customHeight="1">
      <c r="B167" s="139"/>
      <c r="C167" s="140" t="s">
        <v>217</v>
      </c>
      <c r="D167" s="140" t="s">
        <v>125</v>
      </c>
      <c r="E167" s="141" t="s">
        <v>218</v>
      </c>
      <c r="F167" s="219" t="s">
        <v>219</v>
      </c>
      <c r="G167" s="219"/>
      <c r="H167" s="219"/>
      <c r="I167" s="219"/>
      <c r="J167" s="142" t="s">
        <v>204</v>
      </c>
      <c r="K167" s="143">
        <v>1380</v>
      </c>
      <c r="L167" s="220">
        <v>0</v>
      </c>
      <c r="M167" s="220"/>
      <c r="N167" s="220">
        <f>ROUND(L167*K167,2)</f>
        <v>0</v>
      </c>
      <c r="O167" s="220"/>
      <c r="P167" s="220"/>
      <c r="Q167" s="220"/>
      <c r="R167" s="144"/>
      <c r="T167" s="145" t="s">
        <v>5</v>
      </c>
      <c r="U167" s="42" t="s">
        <v>36</v>
      </c>
      <c r="V167" s="146">
        <v>5.8999999999999997E-2</v>
      </c>
      <c r="W167" s="146">
        <f>V167*K167</f>
        <v>81.42</v>
      </c>
      <c r="X167" s="146">
        <v>0</v>
      </c>
      <c r="Y167" s="146">
        <f>X167*K167</f>
        <v>0</v>
      </c>
      <c r="Z167" s="146">
        <v>0</v>
      </c>
      <c r="AA167" s="147">
        <f>Z167*K167</f>
        <v>0</v>
      </c>
      <c r="AR167" s="20" t="s">
        <v>129</v>
      </c>
      <c r="AT167" s="20" t="s">
        <v>125</v>
      </c>
      <c r="AU167" s="20" t="s">
        <v>130</v>
      </c>
      <c r="AY167" s="20" t="s">
        <v>124</v>
      </c>
      <c r="BE167" s="148">
        <f>IF(U167="základní",N167,0)</f>
        <v>0</v>
      </c>
      <c r="BF167" s="148">
        <f>IF(U167="snížená",N167,0)</f>
        <v>0</v>
      </c>
      <c r="BG167" s="148">
        <f>IF(U167="zákl. přenesená",N167,0)</f>
        <v>0</v>
      </c>
      <c r="BH167" s="148">
        <f>IF(U167="sníž. přenesená",N167,0)</f>
        <v>0</v>
      </c>
      <c r="BI167" s="148">
        <f>IF(U167="nulová",N167,0)</f>
        <v>0</v>
      </c>
      <c r="BJ167" s="20" t="s">
        <v>79</v>
      </c>
      <c r="BK167" s="148">
        <f>ROUND(L167*K167,2)</f>
        <v>0</v>
      </c>
      <c r="BL167" s="20" t="s">
        <v>129</v>
      </c>
      <c r="BM167" s="20" t="s">
        <v>220</v>
      </c>
    </row>
    <row r="168" spans="2:65" s="10" customFormat="1" ht="25.5" customHeight="1">
      <c r="B168" s="149"/>
      <c r="C168" s="150"/>
      <c r="D168" s="150"/>
      <c r="E168" s="151" t="s">
        <v>5</v>
      </c>
      <c r="F168" s="221" t="s">
        <v>221</v>
      </c>
      <c r="G168" s="222"/>
      <c r="H168" s="222"/>
      <c r="I168" s="222"/>
      <c r="J168" s="150"/>
      <c r="K168" s="152">
        <v>1100</v>
      </c>
      <c r="L168" s="150"/>
      <c r="M168" s="150"/>
      <c r="N168" s="150"/>
      <c r="O168" s="150"/>
      <c r="P168" s="150"/>
      <c r="Q168" s="150"/>
      <c r="R168" s="153"/>
      <c r="T168" s="154"/>
      <c r="U168" s="150"/>
      <c r="V168" s="150"/>
      <c r="W168" s="150"/>
      <c r="X168" s="150"/>
      <c r="Y168" s="150"/>
      <c r="Z168" s="150"/>
      <c r="AA168" s="155"/>
      <c r="AT168" s="156" t="s">
        <v>133</v>
      </c>
      <c r="AU168" s="156" t="s">
        <v>130</v>
      </c>
      <c r="AV168" s="10" t="s">
        <v>93</v>
      </c>
      <c r="AW168" s="10" t="s">
        <v>29</v>
      </c>
      <c r="AX168" s="10" t="s">
        <v>71</v>
      </c>
      <c r="AY168" s="156" t="s">
        <v>124</v>
      </c>
    </row>
    <row r="169" spans="2:65" s="10" customFormat="1" ht="25.5" customHeight="1">
      <c r="B169" s="149"/>
      <c r="C169" s="150"/>
      <c r="D169" s="150"/>
      <c r="E169" s="151" t="s">
        <v>5</v>
      </c>
      <c r="F169" s="223" t="s">
        <v>222</v>
      </c>
      <c r="G169" s="224"/>
      <c r="H169" s="224"/>
      <c r="I169" s="224"/>
      <c r="J169" s="150"/>
      <c r="K169" s="152">
        <v>280</v>
      </c>
      <c r="L169" s="150"/>
      <c r="M169" s="150"/>
      <c r="N169" s="150"/>
      <c r="O169" s="150"/>
      <c r="P169" s="150"/>
      <c r="Q169" s="150"/>
      <c r="R169" s="153"/>
      <c r="T169" s="154"/>
      <c r="U169" s="150"/>
      <c r="V169" s="150"/>
      <c r="W169" s="150"/>
      <c r="X169" s="150"/>
      <c r="Y169" s="150"/>
      <c r="Z169" s="150"/>
      <c r="AA169" s="155"/>
      <c r="AT169" s="156" t="s">
        <v>133</v>
      </c>
      <c r="AU169" s="156" t="s">
        <v>130</v>
      </c>
      <c r="AV169" s="10" t="s">
        <v>93</v>
      </c>
      <c r="AW169" s="10" t="s">
        <v>29</v>
      </c>
      <c r="AX169" s="10" t="s">
        <v>71</v>
      </c>
      <c r="AY169" s="156" t="s">
        <v>124</v>
      </c>
    </row>
    <row r="170" spans="2:65" s="11" customFormat="1" ht="16.5" customHeight="1">
      <c r="B170" s="157"/>
      <c r="C170" s="158"/>
      <c r="D170" s="158"/>
      <c r="E170" s="159" t="s">
        <v>5</v>
      </c>
      <c r="F170" s="225" t="s">
        <v>171</v>
      </c>
      <c r="G170" s="226"/>
      <c r="H170" s="226"/>
      <c r="I170" s="226"/>
      <c r="J170" s="158"/>
      <c r="K170" s="160">
        <v>1380</v>
      </c>
      <c r="L170" s="158"/>
      <c r="M170" s="158"/>
      <c r="N170" s="158"/>
      <c r="O170" s="158"/>
      <c r="P170" s="158"/>
      <c r="Q170" s="158"/>
      <c r="R170" s="161"/>
      <c r="T170" s="162"/>
      <c r="U170" s="158"/>
      <c r="V170" s="158"/>
      <c r="W170" s="158"/>
      <c r="X170" s="158"/>
      <c r="Y170" s="158"/>
      <c r="Z170" s="158"/>
      <c r="AA170" s="163"/>
      <c r="AT170" s="164" t="s">
        <v>133</v>
      </c>
      <c r="AU170" s="164" t="s">
        <v>130</v>
      </c>
      <c r="AV170" s="11" t="s">
        <v>129</v>
      </c>
      <c r="AW170" s="11" t="s">
        <v>29</v>
      </c>
      <c r="AX170" s="11" t="s">
        <v>79</v>
      </c>
      <c r="AY170" s="164" t="s">
        <v>124</v>
      </c>
    </row>
    <row r="171" spans="2:65" s="9" customFormat="1" ht="29.85" customHeight="1">
      <c r="B171" s="128"/>
      <c r="C171" s="129"/>
      <c r="D171" s="138" t="s">
        <v>109</v>
      </c>
      <c r="E171" s="138"/>
      <c r="F171" s="138"/>
      <c r="G171" s="138"/>
      <c r="H171" s="138"/>
      <c r="I171" s="138"/>
      <c r="J171" s="138"/>
      <c r="K171" s="138"/>
      <c r="L171" s="138"/>
      <c r="M171" s="138"/>
      <c r="N171" s="217">
        <f>BK171</f>
        <v>0</v>
      </c>
      <c r="O171" s="218"/>
      <c r="P171" s="218"/>
      <c r="Q171" s="218"/>
      <c r="R171" s="131"/>
      <c r="T171" s="132"/>
      <c r="U171" s="129"/>
      <c r="V171" s="129"/>
      <c r="W171" s="133">
        <f>W172</f>
        <v>0</v>
      </c>
      <c r="X171" s="129"/>
      <c r="Y171" s="133">
        <f>Y172</f>
        <v>0</v>
      </c>
      <c r="Z171" s="129"/>
      <c r="AA171" s="134">
        <f>AA172</f>
        <v>0</v>
      </c>
      <c r="AR171" s="135" t="s">
        <v>79</v>
      </c>
      <c r="AT171" s="136" t="s">
        <v>70</v>
      </c>
      <c r="AU171" s="136" t="s">
        <v>79</v>
      </c>
      <c r="AY171" s="135" t="s">
        <v>124</v>
      </c>
      <c r="BK171" s="137">
        <f>BK172</f>
        <v>0</v>
      </c>
    </row>
    <row r="172" spans="2:65" s="1" customFormat="1" ht="16.5" customHeight="1">
      <c r="B172" s="139"/>
      <c r="C172" s="140" t="s">
        <v>223</v>
      </c>
      <c r="D172" s="140" t="s">
        <v>125</v>
      </c>
      <c r="E172" s="141" t="s">
        <v>224</v>
      </c>
      <c r="F172" s="219" t="s">
        <v>225</v>
      </c>
      <c r="G172" s="219"/>
      <c r="H172" s="219"/>
      <c r="I172" s="219"/>
      <c r="J172" s="142" t="s">
        <v>226</v>
      </c>
      <c r="K172" s="143">
        <v>0</v>
      </c>
      <c r="L172" s="220">
        <v>0</v>
      </c>
      <c r="M172" s="220"/>
      <c r="N172" s="220">
        <f>ROUND(L172*K172,2)</f>
        <v>0</v>
      </c>
      <c r="O172" s="220"/>
      <c r="P172" s="220"/>
      <c r="Q172" s="220"/>
      <c r="R172" s="144"/>
      <c r="T172" s="145" t="s">
        <v>5</v>
      </c>
      <c r="U172" s="166" t="s">
        <v>36</v>
      </c>
      <c r="V172" s="167">
        <v>0.50700000000000001</v>
      </c>
      <c r="W172" s="167">
        <f>V172*K172</f>
        <v>0</v>
      </c>
      <c r="X172" s="167">
        <v>0</v>
      </c>
      <c r="Y172" s="167">
        <f>X172*K172</f>
        <v>0</v>
      </c>
      <c r="Z172" s="167">
        <v>0</v>
      </c>
      <c r="AA172" s="168">
        <f>Z172*K172</f>
        <v>0</v>
      </c>
      <c r="AR172" s="20" t="s">
        <v>129</v>
      </c>
      <c r="AT172" s="20" t="s">
        <v>125</v>
      </c>
      <c r="AU172" s="20" t="s">
        <v>93</v>
      </c>
      <c r="AY172" s="20" t="s">
        <v>124</v>
      </c>
      <c r="BE172" s="148">
        <f>IF(U172="základní",N172,0)</f>
        <v>0</v>
      </c>
      <c r="BF172" s="148">
        <f>IF(U172="snížená",N172,0)</f>
        <v>0</v>
      </c>
      <c r="BG172" s="148">
        <f>IF(U172="zákl. přenesená",N172,0)</f>
        <v>0</v>
      </c>
      <c r="BH172" s="148">
        <f>IF(U172="sníž. přenesená",N172,0)</f>
        <v>0</v>
      </c>
      <c r="BI172" s="148">
        <f>IF(U172="nulová",N172,0)</f>
        <v>0</v>
      </c>
      <c r="BJ172" s="20" t="s">
        <v>79</v>
      </c>
      <c r="BK172" s="148">
        <f>ROUND(L172*K172,2)</f>
        <v>0</v>
      </c>
      <c r="BL172" s="20" t="s">
        <v>129</v>
      </c>
      <c r="BM172" s="20" t="s">
        <v>227</v>
      </c>
    </row>
    <row r="173" spans="2:65" s="1" customFormat="1" ht="6.95" customHeight="1">
      <c r="B173" s="57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9"/>
    </row>
  </sheetData>
  <mergeCells count="152">
    <mergeCell ref="F169:I169"/>
    <mergeCell ref="F165:I165"/>
    <mergeCell ref="F164:I164"/>
    <mergeCell ref="L165:M165"/>
    <mergeCell ref="F166:I166"/>
    <mergeCell ref="F167:I167"/>
    <mergeCell ref="L167:M167"/>
    <mergeCell ref="N167:Q167"/>
    <mergeCell ref="F168:I168"/>
    <mergeCell ref="F170:I170"/>
    <mergeCell ref="F172:I172"/>
    <mergeCell ref="L172:M172"/>
    <mergeCell ref="N172:Q172"/>
    <mergeCell ref="N171:Q171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L116:M116"/>
    <mergeCell ref="N116:Q116"/>
    <mergeCell ref="L121:M121"/>
    <mergeCell ref="N121:Q121"/>
    <mergeCell ref="F122:I122"/>
    <mergeCell ref="F123:I123"/>
    <mergeCell ref="L123:M123"/>
    <mergeCell ref="N123:Q123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F124:I124"/>
    <mergeCell ref="N117:Q117"/>
    <mergeCell ref="N118:Q118"/>
    <mergeCell ref="N119:Q119"/>
    <mergeCell ref="N120:Q120"/>
    <mergeCell ref="F126:I126"/>
    <mergeCell ref="F128:I128"/>
    <mergeCell ref="L126:M126"/>
    <mergeCell ref="N126:Q126"/>
    <mergeCell ref="F127:I127"/>
    <mergeCell ref="L128:M128"/>
    <mergeCell ref="N128:Q128"/>
    <mergeCell ref="F121:I121"/>
    <mergeCell ref="F129:I129"/>
    <mergeCell ref="F130:I130"/>
    <mergeCell ref="L130:M130"/>
    <mergeCell ref="N130:Q130"/>
    <mergeCell ref="N125:Q125"/>
    <mergeCell ref="F131:I131"/>
    <mergeCell ref="F134:I134"/>
    <mergeCell ref="F132:I132"/>
    <mergeCell ref="L132:M132"/>
    <mergeCell ref="N132:Q132"/>
    <mergeCell ref="F133:I133"/>
    <mergeCell ref="L134:M134"/>
    <mergeCell ref="N134:Q134"/>
    <mergeCell ref="F135:I135"/>
    <mergeCell ref="F136:I136"/>
    <mergeCell ref="L136:M136"/>
    <mergeCell ref="N136:Q136"/>
    <mergeCell ref="F137:I137"/>
    <mergeCell ref="F140:I140"/>
    <mergeCell ref="F139:I139"/>
    <mergeCell ref="L139:M139"/>
    <mergeCell ref="N139:Q139"/>
    <mergeCell ref="F141:I141"/>
    <mergeCell ref="F142:I142"/>
    <mergeCell ref="F143:I143"/>
    <mergeCell ref="L143:M143"/>
    <mergeCell ref="N143:Q143"/>
    <mergeCell ref="F144:I144"/>
    <mergeCell ref="L145:M145"/>
    <mergeCell ref="N145:Q145"/>
    <mergeCell ref="N138:Q138"/>
    <mergeCell ref="F145:I145"/>
    <mergeCell ref="F148:I148"/>
    <mergeCell ref="F146:I146"/>
    <mergeCell ref="F147:I147"/>
    <mergeCell ref="F149:I149"/>
    <mergeCell ref="L149:M149"/>
    <mergeCell ref="N149:Q149"/>
    <mergeCell ref="F150:I150"/>
    <mergeCell ref="F151:I151"/>
    <mergeCell ref="F153:I153"/>
    <mergeCell ref="L153:M153"/>
    <mergeCell ref="N153:Q153"/>
    <mergeCell ref="F154:I154"/>
    <mergeCell ref="N152:Q152"/>
    <mergeCell ref="F155:I155"/>
    <mergeCell ref="F158:I158"/>
    <mergeCell ref="F156:I156"/>
    <mergeCell ref="F157:I157"/>
    <mergeCell ref="L158:M158"/>
    <mergeCell ref="N158:Q158"/>
    <mergeCell ref="F159:I159"/>
    <mergeCell ref="N160:Q160"/>
    <mergeCell ref="F161:I161"/>
    <mergeCell ref="F163:I163"/>
    <mergeCell ref="L161:M161"/>
    <mergeCell ref="N161:Q161"/>
    <mergeCell ref="F162:I162"/>
    <mergeCell ref="L163:M163"/>
    <mergeCell ref="N163:Q163"/>
    <mergeCell ref="N165:Q165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26"/>
  <sheetViews>
    <sheetView showGridLines="0" tabSelected="1" workbookViewId="0">
      <pane ySplit="1" topLeftCell="A82" activePane="bottomLeft" state="frozen"/>
      <selection pane="bottomLeft" activeCell="C100" sqref="C100:Q10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3"/>
      <c r="B1" s="13"/>
      <c r="C1" s="13"/>
      <c r="D1" s="14" t="s">
        <v>1</v>
      </c>
      <c r="E1" s="13"/>
      <c r="F1" s="15" t="s">
        <v>88</v>
      </c>
      <c r="G1" s="15"/>
      <c r="H1" s="252" t="s">
        <v>89</v>
      </c>
      <c r="I1" s="252"/>
      <c r="J1" s="252"/>
      <c r="K1" s="252"/>
      <c r="L1" s="15" t="s">
        <v>90</v>
      </c>
      <c r="M1" s="13"/>
      <c r="N1" s="13"/>
      <c r="O1" s="14" t="s">
        <v>91</v>
      </c>
      <c r="P1" s="13"/>
      <c r="Q1" s="13"/>
      <c r="R1" s="13"/>
      <c r="S1" s="15" t="s">
        <v>92</v>
      </c>
      <c r="T1" s="15"/>
      <c r="U1" s="103"/>
      <c r="V1" s="10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10" t="s">
        <v>7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S2" s="214" t="s">
        <v>8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  <c r="AT2" s="20" t="s">
        <v>83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93</v>
      </c>
    </row>
    <row r="4" spans="1:66" ht="36.950000000000003" customHeight="1">
      <c r="B4" s="24"/>
      <c r="C4" s="239" t="s">
        <v>263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5"/>
      <c r="T4" s="19" t="s">
        <v>13</v>
      </c>
      <c r="AT4" s="20" t="s">
        <v>6</v>
      </c>
    </row>
    <row r="5" spans="1:66" ht="6.95" customHeight="1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ht="25.35" customHeight="1">
      <c r="B6" s="24"/>
      <c r="C6" s="26"/>
      <c r="D6" s="30" t="s">
        <v>17</v>
      </c>
      <c r="E6" s="26"/>
      <c r="F6" s="241" t="str">
        <f>'Rekapitulace stavby'!K6</f>
        <v>Park Knížecí sady - SO_03 Vodní prvek</v>
      </c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6"/>
      <c r="R6" s="25"/>
    </row>
    <row r="7" spans="1:66" s="1" customFormat="1" ht="32.85" customHeight="1">
      <c r="B7" s="33"/>
      <c r="C7" s="34"/>
      <c r="D7" s="29" t="s">
        <v>94</v>
      </c>
      <c r="E7" s="34"/>
      <c r="F7" s="213" t="s">
        <v>228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34"/>
      <c r="R7" s="35"/>
    </row>
    <row r="8" spans="1:66" s="1" customFormat="1" ht="14.45" customHeight="1">
      <c r="B8" s="33"/>
      <c r="C8" s="34"/>
      <c r="D8" s="30" t="s">
        <v>19</v>
      </c>
      <c r="E8" s="34"/>
      <c r="F8" s="28" t="s">
        <v>5</v>
      </c>
      <c r="G8" s="34"/>
      <c r="H8" s="34"/>
      <c r="I8" s="34"/>
      <c r="J8" s="34"/>
      <c r="K8" s="34"/>
      <c r="L8" s="34"/>
      <c r="M8" s="30" t="s">
        <v>20</v>
      </c>
      <c r="N8" s="34"/>
      <c r="O8" s="28" t="s">
        <v>5</v>
      </c>
      <c r="P8" s="34"/>
      <c r="Q8" s="34"/>
      <c r="R8" s="35"/>
    </row>
    <row r="9" spans="1:66" s="1" customFormat="1" ht="14.45" customHeight="1">
      <c r="B9" s="33"/>
      <c r="C9" s="34"/>
      <c r="D9" s="30" t="s">
        <v>21</v>
      </c>
      <c r="E9" s="34"/>
      <c r="F9" s="26" t="s">
        <v>261</v>
      </c>
      <c r="G9" s="34"/>
      <c r="H9" s="34"/>
      <c r="I9" s="34"/>
      <c r="J9" s="34"/>
      <c r="K9" s="34"/>
      <c r="L9" s="34"/>
      <c r="M9" s="30" t="s">
        <v>23</v>
      </c>
      <c r="N9" s="34"/>
      <c r="O9" s="243" t="str">
        <f>'Rekapitulace stavby'!AN8</f>
        <v>září 2018</v>
      </c>
      <c r="P9" s="243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30" t="s">
        <v>24</v>
      </c>
      <c r="E11" s="34"/>
      <c r="F11" s="34" t="s">
        <v>256</v>
      </c>
      <c r="G11" s="34"/>
      <c r="H11" s="34"/>
      <c r="I11" s="34"/>
      <c r="J11" s="34"/>
      <c r="K11" s="34"/>
      <c r="L11" s="34"/>
      <c r="M11" s="30" t="s">
        <v>25</v>
      </c>
      <c r="N11" s="34"/>
      <c r="O11" s="212" t="str">
        <f>IF('Rekapitulace stavby'!AN10="","",'Rekapitulace stavby'!AN10)</f>
        <v/>
      </c>
      <c r="P11" s="212"/>
      <c r="Q11" s="34"/>
      <c r="R11" s="35"/>
    </row>
    <row r="12" spans="1:66" s="1" customFormat="1" ht="18" customHeight="1">
      <c r="B12" s="33"/>
      <c r="C12" s="34"/>
      <c r="D12" s="34"/>
      <c r="E12" s="28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30" t="s">
        <v>26</v>
      </c>
      <c r="N12" s="34"/>
      <c r="O12" s="212" t="str">
        <f>IF('Rekapitulace stavby'!AN11="","",'Rekapitulace stavby'!AN11)</f>
        <v/>
      </c>
      <c r="P12" s="212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30" t="s">
        <v>27</v>
      </c>
      <c r="E14" s="34"/>
      <c r="F14" s="26" t="s">
        <v>258</v>
      </c>
      <c r="G14" s="34"/>
      <c r="H14" s="34"/>
      <c r="I14" s="34"/>
      <c r="J14" s="34"/>
      <c r="K14" s="34"/>
      <c r="L14" s="34"/>
      <c r="M14" s="30" t="s">
        <v>25</v>
      </c>
      <c r="N14" s="34"/>
      <c r="O14" s="212">
        <f>IF('Rekapitulace stavby'!AN13="","",'Rekapitulace stavby'!AN13)</f>
        <v>60706708</v>
      </c>
      <c r="P14" s="212"/>
      <c r="Q14" s="34"/>
      <c r="R14" s="35"/>
    </row>
    <row r="15" spans="1:66" s="1" customFormat="1" ht="18" customHeight="1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26</v>
      </c>
      <c r="N15" s="34"/>
      <c r="O15" s="212" t="str">
        <f>IF('Rekapitulace stavby'!AN14="","",'Rekapitulace stavby'!AN14)</f>
        <v/>
      </c>
      <c r="P15" s="212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30" t="s">
        <v>28</v>
      </c>
      <c r="E17" s="34"/>
      <c r="F17" s="26" t="s">
        <v>259</v>
      </c>
      <c r="G17" s="34"/>
      <c r="H17" s="34"/>
      <c r="I17" s="34"/>
      <c r="J17" s="34"/>
      <c r="K17" s="34"/>
      <c r="L17" s="34"/>
      <c r="M17" s="30" t="s">
        <v>25</v>
      </c>
      <c r="N17" s="34"/>
      <c r="O17" s="212" t="str">
        <f>IF('Rekapitulace stavby'!AN16="","",'Rekapitulace stavby'!AN16)</f>
        <v/>
      </c>
      <c r="P17" s="212"/>
      <c r="Q17" s="34"/>
      <c r="R17" s="35"/>
    </row>
    <row r="18" spans="2:18" s="1" customFormat="1" ht="18" customHeight="1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26</v>
      </c>
      <c r="N18" s="34"/>
      <c r="O18" s="212" t="str">
        <f>IF('Rekapitulace stavby'!AN17="","",'Rekapitulace stavby'!AN17)</f>
        <v/>
      </c>
      <c r="P18" s="212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30" t="s">
        <v>30</v>
      </c>
      <c r="E20" s="34"/>
      <c r="F20" s="26" t="s">
        <v>260</v>
      </c>
      <c r="G20" s="34"/>
      <c r="H20" s="34"/>
      <c r="I20" s="34"/>
      <c r="J20" s="34"/>
      <c r="K20" s="34"/>
      <c r="L20" s="34"/>
      <c r="M20" s="30" t="s">
        <v>25</v>
      </c>
      <c r="N20" s="34"/>
      <c r="O20" s="212" t="str">
        <f>IF('Rekapitulace stavby'!AN19="","",'Rekapitulace stavby'!AN19)</f>
        <v/>
      </c>
      <c r="P20" s="212"/>
      <c r="Q20" s="34"/>
      <c r="R20" s="35"/>
    </row>
    <row r="21" spans="2:18" s="1" customFormat="1" ht="18" customHeight="1">
      <c r="B21" s="33"/>
      <c r="C21" s="34"/>
      <c r="D21" s="34"/>
      <c r="E21" s="28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30" t="s">
        <v>26</v>
      </c>
      <c r="N21" s="34"/>
      <c r="O21" s="212" t="str">
        <f>IF('Rekapitulace stavby'!AN20="","",'Rekapitulace stavby'!AN20)</f>
        <v/>
      </c>
      <c r="P21" s="212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30" t="s">
        <v>31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195" t="s">
        <v>5</v>
      </c>
      <c r="F24" s="195"/>
      <c r="G24" s="195"/>
      <c r="H24" s="195"/>
      <c r="I24" s="195"/>
      <c r="J24" s="195"/>
      <c r="K24" s="195"/>
      <c r="L24" s="195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04" t="s">
        <v>96</v>
      </c>
      <c r="E27" s="34"/>
      <c r="F27" s="34"/>
      <c r="G27" s="34"/>
      <c r="H27" s="34"/>
      <c r="I27" s="34"/>
      <c r="J27" s="34"/>
      <c r="K27" s="34"/>
      <c r="L27" s="34"/>
      <c r="M27" s="196">
        <f>N88</f>
        <v>0</v>
      </c>
      <c r="N27" s="196"/>
      <c r="O27" s="196"/>
      <c r="P27" s="196"/>
      <c r="Q27" s="34"/>
      <c r="R27" s="35"/>
    </row>
    <row r="28" spans="2:18" s="1" customFormat="1" ht="14.45" customHeight="1">
      <c r="B28" s="33"/>
      <c r="C28" s="34"/>
      <c r="D28" s="32" t="s">
        <v>97</v>
      </c>
      <c r="E28" s="34"/>
      <c r="F28" s="34"/>
      <c r="G28" s="34"/>
      <c r="H28" s="34"/>
      <c r="I28" s="34"/>
      <c r="J28" s="34"/>
      <c r="K28" s="34"/>
      <c r="L28" s="34"/>
      <c r="M28" s="196">
        <f>N92</f>
        <v>0</v>
      </c>
      <c r="N28" s="196"/>
      <c r="O28" s="196"/>
      <c r="P28" s="196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05" t="s">
        <v>34</v>
      </c>
      <c r="E30" s="34"/>
      <c r="F30" s="34"/>
      <c r="G30" s="34"/>
      <c r="H30" s="34"/>
      <c r="I30" s="34"/>
      <c r="J30" s="34"/>
      <c r="K30" s="34"/>
      <c r="L30" s="34"/>
      <c r="M30" s="253">
        <f>ROUND(M27+M28,2)</f>
        <v>0</v>
      </c>
      <c r="N30" s="240"/>
      <c r="O30" s="240"/>
      <c r="P30" s="24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35</v>
      </c>
      <c r="E32" s="40" t="s">
        <v>36</v>
      </c>
      <c r="F32" s="41">
        <v>0.21</v>
      </c>
      <c r="G32" s="106" t="s">
        <v>37</v>
      </c>
      <c r="H32" s="247">
        <f>ROUND((SUM(BE92:BE93)+SUM(BE111:BE125)), 2)</f>
        <v>0</v>
      </c>
      <c r="I32" s="240"/>
      <c r="J32" s="240"/>
      <c r="K32" s="34"/>
      <c r="L32" s="34"/>
      <c r="M32" s="247">
        <f>ROUND(ROUND((SUM(BE92:BE93)+SUM(BE111:BE125)), 2)*F32, 2)</f>
        <v>0</v>
      </c>
      <c r="N32" s="240"/>
      <c r="O32" s="240"/>
      <c r="P32" s="240"/>
      <c r="Q32" s="34"/>
      <c r="R32" s="35"/>
    </row>
    <row r="33" spans="2:18" s="1" customFormat="1" ht="14.45" customHeight="1">
      <c r="B33" s="33"/>
      <c r="C33" s="34"/>
      <c r="D33" s="34"/>
      <c r="E33" s="40" t="s">
        <v>38</v>
      </c>
      <c r="F33" s="41">
        <v>0.15</v>
      </c>
      <c r="G33" s="106" t="s">
        <v>37</v>
      </c>
      <c r="H33" s="247">
        <f>ROUND((SUM(BF92:BF93)+SUM(BF111:BF125)), 2)</f>
        <v>0</v>
      </c>
      <c r="I33" s="240"/>
      <c r="J33" s="240"/>
      <c r="K33" s="34"/>
      <c r="L33" s="34"/>
      <c r="M33" s="247">
        <f>ROUND(ROUND((SUM(BF92:BF93)+SUM(BF111:BF125)), 2)*F33, 2)</f>
        <v>0</v>
      </c>
      <c r="N33" s="240"/>
      <c r="O33" s="240"/>
      <c r="P33" s="24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39</v>
      </c>
      <c r="F34" s="41">
        <v>0.21</v>
      </c>
      <c r="G34" s="106" t="s">
        <v>37</v>
      </c>
      <c r="H34" s="247">
        <f>ROUND((SUM(BG92:BG93)+SUM(BG111:BG125)), 2)</f>
        <v>0</v>
      </c>
      <c r="I34" s="240"/>
      <c r="J34" s="240"/>
      <c r="K34" s="34"/>
      <c r="L34" s="34"/>
      <c r="M34" s="247">
        <v>0</v>
      </c>
      <c r="N34" s="240"/>
      <c r="O34" s="240"/>
      <c r="P34" s="24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40</v>
      </c>
      <c r="F35" s="41">
        <v>0.15</v>
      </c>
      <c r="G35" s="106" t="s">
        <v>37</v>
      </c>
      <c r="H35" s="247">
        <f>ROUND((SUM(BH92:BH93)+SUM(BH111:BH125)), 2)</f>
        <v>0</v>
      </c>
      <c r="I35" s="240"/>
      <c r="J35" s="240"/>
      <c r="K35" s="34"/>
      <c r="L35" s="34"/>
      <c r="M35" s="247">
        <v>0</v>
      </c>
      <c r="N35" s="240"/>
      <c r="O35" s="240"/>
      <c r="P35" s="24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41</v>
      </c>
      <c r="F36" s="41">
        <v>0</v>
      </c>
      <c r="G36" s="106" t="s">
        <v>37</v>
      </c>
      <c r="H36" s="247">
        <f>ROUND((SUM(BI92:BI93)+SUM(BI111:BI125)), 2)</f>
        <v>0</v>
      </c>
      <c r="I36" s="240"/>
      <c r="J36" s="240"/>
      <c r="K36" s="34"/>
      <c r="L36" s="34"/>
      <c r="M36" s="247">
        <v>0</v>
      </c>
      <c r="N36" s="240"/>
      <c r="O36" s="240"/>
      <c r="P36" s="24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02"/>
      <c r="D38" s="107" t="s">
        <v>42</v>
      </c>
      <c r="E38" s="73"/>
      <c r="F38" s="73"/>
      <c r="G38" s="108" t="s">
        <v>43</v>
      </c>
      <c r="H38" s="109" t="s">
        <v>44</v>
      </c>
      <c r="I38" s="73"/>
      <c r="J38" s="73"/>
      <c r="K38" s="73"/>
      <c r="L38" s="248">
        <f>SUM(M30:M36)</f>
        <v>0</v>
      </c>
      <c r="M38" s="248"/>
      <c r="N38" s="248"/>
      <c r="O38" s="248"/>
      <c r="P38" s="249"/>
      <c r="Q38" s="10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 ht="15">
      <c r="B50" s="33"/>
      <c r="C50" s="34"/>
      <c r="D50" s="48" t="s">
        <v>45</v>
      </c>
      <c r="E50" s="49"/>
      <c r="F50" s="49"/>
      <c r="G50" s="49"/>
      <c r="H50" s="50"/>
      <c r="I50" s="34"/>
      <c r="J50" s="48" t="s">
        <v>46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 ht="15">
      <c r="B59" s="33"/>
      <c r="C59" s="34"/>
      <c r="D59" s="53" t="s">
        <v>47</v>
      </c>
      <c r="E59" s="54"/>
      <c r="F59" s="54"/>
      <c r="G59" s="55" t="s">
        <v>48</v>
      </c>
      <c r="H59" s="56"/>
      <c r="I59" s="34"/>
      <c r="J59" s="53" t="s">
        <v>47</v>
      </c>
      <c r="K59" s="54"/>
      <c r="L59" s="54"/>
      <c r="M59" s="54"/>
      <c r="N59" s="55" t="s">
        <v>48</v>
      </c>
      <c r="O59" s="54"/>
      <c r="P59" s="56"/>
      <c r="Q59" s="34"/>
      <c r="R59" s="35"/>
    </row>
    <row r="60" spans="2:18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 ht="15">
      <c r="B61" s="33"/>
      <c r="C61" s="34"/>
      <c r="D61" s="48" t="s">
        <v>49</v>
      </c>
      <c r="E61" s="49"/>
      <c r="F61" s="49"/>
      <c r="G61" s="49"/>
      <c r="H61" s="50"/>
      <c r="I61" s="34"/>
      <c r="J61" s="48" t="s">
        <v>50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 ht="15">
      <c r="B70" s="33"/>
      <c r="C70" s="34"/>
      <c r="D70" s="53" t="s">
        <v>47</v>
      </c>
      <c r="E70" s="54"/>
      <c r="F70" s="54"/>
      <c r="G70" s="55" t="s">
        <v>48</v>
      </c>
      <c r="H70" s="56"/>
      <c r="I70" s="34"/>
      <c r="J70" s="53" t="s">
        <v>47</v>
      </c>
      <c r="K70" s="54"/>
      <c r="L70" s="54"/>
      <c r="M70" s="54"/>
      <c r="N70" s="55" t="s">
        <v>48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239" t="s">
        <v>266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30" t="s">
        <v>17</v>
      </c>
      <c r="D78" s="34"/>
      <c r="E78" s="34"/>
      <c r="F78" s="241" t="str">
        <f>F6</f>
        <v>Park Knížecí sady - SO_03 Vodní prvek</v>
      </c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34"/>
      <c r="R78" s="35"/>
    </row>
    <row r="79" spans="2:18" s="1" customFormat="1" ht="36.950000000000003" customHeight="1">
      <c r="B79" s="33"/>
      <c r="C79" s="67" t="s">
        <v>94</v>
      </c>
      <c r="D79" s="34"/>
      <c r="E79" s="34"/>
      <c r="F79" s="188" t="str">
        <f>F7</f>
        <v>018-Park-03-0 - Vedlejší a ostatní náklady</v>
      </c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30" t="s">
        <v>21</v>
      </c>
      <c r="D81" s="34"/>
      <c r="E81" s="34"/>
      <c r="F81" s="28" t="str">
        <f>F9</f>
        <v>2900/1, k.ú. Zábřeh</v>
      </c>
      <c r="G81" s="34"/>
      <c r="H81" s="34"/>
      <c r="I81" s="34"/>
      <c r="J81" s="34"/>
      <c r="L81" s="30" t="s">
        <v>23</v>
      </c>
      <c r="M81" s="243" t="str">
        <f>IF(O9="","",O9)</f>
        <v>září 2018</v>
      </c>
      <c r="N81" s="243"/>
      <c r="O81" s="243"/>
      <c r="P81" s="243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30" t="s">
        <v>24</v>
      </c>
      <c r="D83" s="34"/>
      <c r="E83" s="34"/>
      <c r="F83" s="34" t="s">
        <v>256</v>
      </c>
      <c r="G83" s="34"/>
      <c r="H83" s="34"/>
      <c r="I83" s="34"/>
      <c r="J83" s="34"/>
      <c r="L83" s="30" t="s">
        <v>28</v>
      </c>
      <c r="M83" s="244" t="s">
        <v>259</v>
      </c>
      <c r="N83" s="212"/>
      <c r="O83" s="212"/>
      <c r="P83" s="212"/>
      <c r="Q83" s="212"/>
      <c r="R83" s="35"/>
    </row>
    <row r="84" spans="2:47" s="1" customFormat="1" ht="14.45" customHeight="1">
      <c r="B84" s="33"/>
      <c r="C84" s="30" t="s">
        <v>27</v>
      </c>
      <c r="D84" s="34"/>
      <c r="E84" s="34"/>
      <c r="F84" s="26" t="s">
        <v>258</v>
      </c>
      <c r="G84" s="34"/>
      <c r="H84" s="34"/>
      <c r="I84" s="34"/>
      <c r="J84" s="34"/>
      <c r="L84" s="30" t="s">
        <v>30</v>
      </c>
      <c r="M84" s="244" t="s">
        <v>260</v>
      </c>
      <c r="N84" s="212"/>
      <c r="O84" s="212"/>
      <c r="P84" s="212"/>
      <c r="Q84" s="212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50" t="s">
        <v>98</v>
      </c>
      <c r="D86" s="251"/>
      <c r="E86" s="251"/>
      <c r="F86" s="251"/>
      <c r="G86" s="251"/>
      <c r="H86" s="102"/>
      <c r="I86" s="102"/>
      <c r="J86" s="102"/>
      <c r="K86" s="102"/>
      <c r="L86" s="102"/>
      <c r="M86" s="102"/>
      <c r="N86" s="250" t="s">
        <v>99</v>
      </c>
      <c r="O86" s="251"/>
      <c r="P86" s="251"/>
      <c r="Q86" s="251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0" t="s">
        <v>100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93">
        <f>N111</f>
        <v>0</v>
      </c>
      <c r="O88" s="237"/>
      <c r="P88" s="237"/>
      <c r="Q88" s="237"/>
      <c r="R88" s="35"/>
      <c r="AU88" s="20" t="s">
        <v>101</v>
      </c>
    </row>
    <row r="89" spans="2:47" s="6" customFormat="1" ht="24.95" customHeight="1">
      <c r="B89" s="111"/>
      <c r="C89" s="112"/>
      <c r="D89" s="113" t="s">
        <v>229</v>
      </c>
      <c r="E89" s="112"/>
      <c r="F89" s="112"/>
      <c r="G89" s="112"/>
      <c r="H89" s="112"/>
      <c r="I89" s="112"/>
      <c r="J89" s="112"/>
      <c r="K89" s="112"/>
      <c r="L89" s="112"/>
      <c r="M89" s="112"/>
      <c r="N89" s="232">
        <f>N112</f>
        <v>0</v>
      </c>
      <c r="O89" s="245"/>
      <c r="P89" s="245"/>
      <c r="Q89" s="245"/>
      <c r="R89" s="114"/>
    </row>
    <row r="90" spans="2:47" s="7" customFormat="1" ht="19.899999999999999" customHeight="1">
      <c r="B90" s="115"/>
      <c r="C90" s="116"/>
      <c r="D90" s="117" t="s">
        <v>230</v>
      </c>
      <c r="E90" s="116"/>
      <c r="F90" s="116"/>
      <c r="G90" s="116"/>
      <c r="H90" s="116"/>
      <c r="I90" s="116"/>
      <c r="J90" s="116"/>
      <c r="K90" s="116"/>
      <c r="L90" s="116"/>
      <c r="M90" s="116"/>
      <c r="N90" s="234">
        <f>N113</f>
        <v>0</v>
      </c>
      <c r="O90" s="246"/>
      <c r="P90" s="246"/>
      <c r="Q90" s="246"/>
      <c r="R90" s="118"/>
    </row>
    <row r="91" spans="2:47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47" s="1" customFormat="1" ht="29.25" customHeight="1">
      <c r="B92" s="33"/>
      <c r="C92" s="110" t="s">
        <v>110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37">
        <v>0</v>
      </c>
      <c r="O92" s="238"/>
      <c r="P92" s="238"/>
      <c r="Q92" s="238"/>
      <c r="R92" s="35"/>
      <c r="T92" s="119"/>
      <c r="U92" s="120" t="s">
        <v>35</v>
      </c>
    </row>
    <row r="93" spans="2:47" s="1" customFormat="1" ht="18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5"/>
    </row>
    <row r="94" spans="2:47" s="1" customFormat="1" ht="29.25" customHeight="1">
      <c r="B94" s="33"/>
      <c r="C94" s="101" t="s">
        <v>87</v>
      </c>
      <c r="D94" s="102"/>
      <c r="E94" s="102"/>
      <c r="F94" s="102"/>
      <c r="G94" s="102"/>
      <c r="H94" s="102"/>
      <c r="I94" s="102"/>
      <c r="J94" s="102"/>
      <c r="K94" s="102"/>
      <c r="L94" s="194">
        <f>ROUND(SUM(N88+N92),2)</f>
        <v>0</v>
      </c>
      <c r="M94" s="194"/>
      <c r="N94" s="194"/>
      <c r="O94" s="194"/>
      <c r="P94" s="194"/>
      <c r="Q94" s="194"/>
      <c r="R94" s="35"/>
    </row>
    <row r="95" spans="2:47" s="1" customFormat="1" ht="6.95" customHeight="1"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9"/>
    </row>
    <row r="99" spans="2:63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</row>
    <row r="100" spans="2:63" s="1" customFormat="1" ht="36.950000000000003" customHeight="1">
      <c r="B100" s="33"/>
      <c r="C100" s="239" t="s">
        <v>265</v>
      </c>
      <c r="D100" s="240"/>
      <c r="E100" s="240"/>
      <c r="F100" s="240"/>
      <c r="G100" s="240"/>
      <c r="H100" s="240"/>
      <c r="I100" s="240"/>
      <c r="J100" s="240"/>
      <c r="K100" s="240"/>
      <c r="L100" s="240"/>
      <c r="M100" s="240"/>
      <c r="N100" s="240"/>
      <c r="O100" s="240"/>
      <c r="P100" s="240"/>
      <c r="Q100" s="240"/>
      <c r="R100" s="35"/>
    </row>
    <row r="101" spans="2:63" s="1" customFormat="1" ht="6.95" customHeight="1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</row>
    <row r="102" spans="2:63" s="1" customFormat="1" ht="30" customHeight="1">
      <c r="B102" s="33"/>
      <c r="C102" s="30" t="s">
        <v>17</v>
      </c>
      <c r="D102" s="34"/>
      <c r="E102" s="34"/>
      <c r="F102" s="241" t="str">
        <f>F6</f>
        <v>Park Knížecí sady - SO_03 Vodní prvek</v>
      </c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34"/>
      <c r="R102" s="35"/>
    </row>
    <row r="103" spans="2:63" s="1" customFormat="1" ht="36.950000000000003" customHeight="1">
      <c r="B103" s="33"/>
      <c r="C103" s="67" t="s">
        <v>94</v>
      </c>
      <c r="D103" s="34"/>
      <c r="E103" s="34"/>
      <c r="F103" s="188" t="str">
        <f>F7</f>
        <v>018-Park-03-0 - Vedlejší a ostatní náklady</v>
      </c>
      <c r="G103" s="240"/>
      <c r="H103" s="240"/>
      <c r="I103" s="240"/>
      <c r="J103" s="240"/>
      <c r="K103" s="240"/>
      <c r="L103" s="240"/>
      <c r="M103" s="240"/>
      <c r="N103" s="240"/>
      <c r="O103" s="240"/>
      <c r="P103" s="240"/>
      <c r="Q103" s="34"/>
      <c r="R103" s="35"/>
    </row>
    <row r="104" spans="2:63" s="1" customFormat="1" ht="6.95" customHeight="1"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spans="2:63" s="1" customFormat="1" ht="18" customHeight="1">
      <c r="B105" s="33"/>
      <c r="C105" s="30" t="s">
        <v>21</v>
      </c>
      <c r="D105" s="34"/>
      <c r="E105" s="34"/>
      <c r="F105" s="28" t="str">
        <f>F9</f>
        <v>2900/1, k.ú. Zábřeh</v>
      </c>
      <c r="G105" s="34"/>
      <c r="H105" s="34"/>
      <c r="I105" s="34"/>
      <c r="J105" s="34"/>
      <c r="L105" s="30" t="s">
        <v>23</v>
      </c>
      <c r="M105" s="243" t="str">
        <f>IF(O9="","",O9)</f>
        <v>září 2018</v>
      </c>
      <c r="N105" s="243"/>
      <c r="O105" s="243"/>
      <c r="P105" s="243"/>
      <c r="Q105" s="34"/>
      <c r="R105" s="35"/>
    </row>
    <row r="106" spans="2:63" s="1" customFormat="1" ht="6.95" customHeight="1"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5"/>
    </row>
    <row r="107" spans="2:63" s="1" customFormat="1" ht="15">
      <c r="B107" s="33"/>
      <c r="C107" s="30" t="s">
        <v>24</v>
      </c>
      <c r="D107" s="34"/>
      <c r="E107" s="34"/>
      <c r="F107" s="173" t="s">
        <v>256</v>
      </c>
      <c r="G107" s="34"/>
      <c r="H107" s="34"/>
      <c r="I107" s="34"/>
      <c r="J107" s="34"/>
      <c r="L107" s="30" t="s">
        <v>28</v>
      </c>
      <c r="M107" s="244" t="s">
        <v>259</v>
      </c>
      <c r="N107" s="212"/>
      <c r="O107" s="212"/>
      <c r="P107" s="212"/>
      <c r="Q107" s="212"/>
      <c r="R107" s="35"/>
    </row>
    <row r="108" spans="2:63" s="1" customFormat="1" ht="14.45" customHeight="1">
      <c r="B108" s="33"/>
      <c r="C108" s="30" t="s">
        <v>27</v>
      </c>
      <c r="D108" s="34"/>
      <c r="E108" s="34"/>
      <c r="F108" s="172" t="s">
        <v>258</v>
      </c>
      <c r="G108" s="34"/>
      <c r="H108" s="34"/>
      <c r="I108" s="34"/>
      <c r="J108" s="34"/>
      <c r="L108" s="30" t="s">
        <v>30</v>
      </c>
      <c r="M108" s="244" t="s">
        <v>260</v>
      </c>
      <c r="N108" s="212"/>
      <c r="O108" s="212"/>
      <c r="P108" s="212"/>
      <c r="Q108" s="212"/>
      <c r="R108" s="35"/>
    </row>
    <row r="109" spans="2:63" s="1" customFormat="1" ht="10.3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3" s="8" customFormat="1" ht="29.25" customHeight="1">
      <c r="B110" s="121"/>
      <c r="C110" s="122" t="s">
        <v>111</v>
      </c>
      <c r="D110" s="123" t="s">
        <v>112</v>
      </c>
      <c r="E110" s="123" t="s">
        <v>53</v>
      </c>
      <c r="F110" s="235" t="s">
        <v>113</v>
      </c>
      <c r="G110" s="235"/>
      <c r="H110" s="235"/>
      <c r="I110" s="235"/>
      <c r="J110" s="123" t="s">
        <v>114</v>
      </c>
      <c r="K110" s="123" t="s">
        <v>115</v>
      </c>
      <c r="L110" s="235" t="s">
        <v>116</v>
      </c>
      <c r="M110" s="235"/>
      <c r="N110" s="235" t="s">
        <v>99</v>
      </c>
      <c r="O110" s="235"/>
      <c r="P110" s="235"/>
      <c r="Q110" s="236"/>
      <c r="R110" s="124"/>
      <c r="T110" s="74" t="s">
        <v>117</v>
      </c>
      <c r="U110" s="75" t="s">
        <v>35</v>
      </c>
      <c r="V110" s="75" t="s">
        <v>118</v>
      </c>
      <c r="W110" s="75" t="s">
        <v>119</v>
      </c>
      <c r="X110" s="75" t="s">
        <v>120</v>
      </c>
      <c r="Y110" s="75" t="s">
        <v>121</v>
      </c>
      <c r="Z110" s="75" t="s">
        <v>122</v>
      </c>
      <c r="AA110" s="76" t="s">
        <v>123</v>
      </c>
    </row>
    <row r="111" spans="2:63" s="1" customFormat="1" ht="29.25" customHeight="1">
      <c r="B111" s="33"/>
      <c r="C111" s="78" t="s">
        <v>96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29">
        <f>BK111</f>
        <v>0</v>
      </c>
      <c r="O111" s="230"/>
      <c r="P111" s="230"/>
      <c r="Q111" s="230"/>
      <c r="R111" s="35"/>
      <c r="T111" s="77"/>
      <c r="U111" s="49"/>
      <c r="V111" s="49"/>
      <c r="W111" s="125">
        <f>W112</f>
        <v>0</v>
      </c>
      <c r="X111" s="49"/>
      <c r="Y111" s="125">
        <f>Y112</f>
        <v>0</v>
      </c>
      <c r="Z111" s="49"/>
      <c r="AA111" s="126">
        <f>AA112</f>
        <v>0</v>
      </c>
      <c r="AT111" s="20" t="s">
        <v>70</v>
      </c>
      <c r="AU111" s="20" t="s">
        <v>101</v>
      </c>
      <c r="BK111" s="127">
        <f>BK112</f>
        <v>0</v>
      </c>
    </row>
    <row r="112" spans="2:63" s="9" customFormat="1" ht="37.35" customHeight="1">
      <c r="B112" s="128"/>
      <c r="C112" s="129"/>
      <c r="D112" s="130" t="s">
        <v>229</v>
      </c>
      <c r="E112" s="130"/>
      <c r="F112" s="130"/>
      <c r="G112" s="130"/>
      <c r="H112" s="130"/>
      <c r="I112" s="130"/>
      <c r="J112" s="130"/>
      <c r="K112" s="130"/>
      <c r="L112" s="130"/>
      <c r="M112" s="130"/>
      <c r="N112" s="231">
        <f>BK112</f>
        <v>0</v>
      </c>
      <c r="O112" s="232"/>
      <c r="P112" s="232"/>
      <c r="Q112" s="232"/>
      <c r="R112" s="131"/>
      <c r="T112" s="132"/>
      <c r="U112" s="129"/>
      <c r="V112" s="129"/>
      <c r="W112" s="133">
        <f>W113</f>
        <v>0</v>
      </c>
      <c r="X112" s="129"/>
      <c r="Y112" s="133">
        <f>Y113</f>
        <v>0</v>
      </c>
      <c r="Z112" s="129"/>
      <c r="AA112" s="134">
        <f>AA113</f>
        <v>0</v>
      </c>
      <c r="AR112" s="135" t="s">
        <v>138</v>
      </c>
      <c r="AT112" s="136" t="s">
        <v>70</v>
      </c>
      <c r="AU112" s="136" t="s">
        <v>71</v>
      </c>
      <c r="AY112" s="135" t="s">
        <v>124</v>
      </c>
      <c r="BK112" s="137">
        <f>BK113</f>
        <v>0</v>
      </c>
    </row>
    <row r="113" spans="2:65" s="9" customFormat="1" ht="19.899999999999999" customHeight="1">
      <c r="B113" s="128"/>
      <c r="C113" s="129"/>
      <c r="D113" s="138" t="s">
        <v>230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17">
        <f>BK113</f>
        <v>0</v>
      </c>
      <c r="O113" s="218"/>
      <c r="P113" s="218"/>
      <c r="Q113" s="218"/>
      <c r="R113" s="131"/>
      <c r="T113" s="132"/>
      <c r="U113" s="129"/>
      <c r="V113" s="129"/>
      <c r="W113" s="133">
        <f>SUM(W114:W125)</f>
        <v>0</v>
      </c>
      <c r="X113" s="129"/>
      <c r="Y113" s="133">
        <f>SUM(Y114:Y125)</f>
        <v>0</v>
      </c>
      <c r="Z113" s="129"/>
      <c r="AA113" s="134">
        <f>SUM(AA114:AA125)</f>
        <v>0</v>
      </c>
      <c r="AR113" s="135" t="s">
        <v>138</v>
      </c>
      <c r="AT113" s="136" t="s">
        <v>70</v>
      </c>
      <c r="AU113" s="136" t="s">
        <v>79</v>
      </c>
      <c r="AY113" s="135" t="s">
        <v>124</v>
      </c>
      <c r="BK113" s="137">
        <f>SUM(BK114:BK125)</f>
        <v>0</v>
      </c>
    </row>
    <row r="114" spans="2:65" s="1" customFormat="1" ht="16.5" customHeight="1">
      <c r="B114" s="139"/>
      <c r="C114" s="140" t="s">
        <v>79</v>
      </c>
      <c r="D114" s="140" t="s">
        <v>125</v>
      </c>
      <c r="E114" s="141" t="s">
        <v>231</v>
      </c>
      <c r="F114" s="219" t="s">
        <v>232</v>
      </c>
      <c r="G114" s="219"/>
      <c r="H114" s="219"/>
      <c r="I114" s="219"/>
      <c r="J114" s="142" t="s">
        <v>233</v>
      </c>
      <c r="K114" s="143">
        <v>1</v>
      </c>
      <c r="L114" s="220">
        <v>0</v>
      </c>
      <c r="M114" s="220"/>
      <c r="N114" s="220">
        <f>ROUND(L114*K114,2)</f>
        <v>0</v>
      </c>
      <c r="O114" s="220"/>
      <c r="P114" s="220"/>
      <c r="Q114" s="220"/>
      <c r="R114" s="144"/>
      <c r="T114" s="145" t="s">
        <v>5</v>
      </c>
      <c r="U114" s="42" t="s">
        <v>36</v>
      </c>
      <c r="V114" s="146">
        <v>0</v>
      </c>
      <c r="W114" s="146">
        <f>V114*K114</f>
        <v>0</v>
      </c>
      <c r="X114" s="146">
        <v>0</v>
      </c>
      <c r="Y114" s="146">
        <f>X114*K114</f>
        <v>0</v>
      </c>
      <c r="Z114" s="146">
        <v>0</v>
      </c>
      <c r="AA114" s="147">
        <f>Z114*K114</f>
        <v>0</v>
      </c>
      <c r="AR114" s="20" t="s">
        <v>234</v>
      </c>
      <c r="AT114" s="20" t="s">
        <v>125</v>
      </c>
      <c r="AU114" s="20" t="s">
        <v>93</v>
      </c>
      <c r="AY114" s="20" t="s">
        <v>124</v>
      </c>
      <c r="BE114" s="148">
        <f>IF(U114="základní",N114,0)</f>
        <v>0</v>
      </c>
      <c r="BF114" s="148">
        <f>IF(U114="snížená",N114,0)</f>
        <v>0</v>
      </c>
      <c r="BG114" s="148">
        <f>IF(U114="zákl. přenesená",N114,0)</f>
        <v>0</v>
      </c>
      <c r="BH114" s="148">
        <f>IF(U114="sníž. přenesená",N114,0)</f>
        <v>0</v>
      </c>
      <c r="BI114" s="148">
        <f>IF(U114="nulová",N114,0)</f>
        <v>0</v>
      </c>
      <c r="BJ114" s="20" t="s">
        <v>79</v>
      </c>
      <c r="BK114" s="148">
        <f>ROUND(L114*K114,2)</f>
        <v>0</v>
      </c>
      <c r="BL114" s="20" t="s">
        <v>234</v>
      </c>
      <c r="BM114" s="20" t="s">
        <v>235</v>
      </c>
    </row>
    <row r="115" spans="2:65" s="1" customFormat="1" ht="156" customHeight="1">
      <c r="B115" s="33"/>
      <c r="C115" s="34"/>
      <c r="D115" s="34"/>
      <c r="E115" s="34"/>
      <c r="F115" s="227" t="s">
        <v>236</v>
      </c>
      <c r="G115" s="228"/>
      <c r="H115" s="228"/>
      <c r="I115" s="228"/>
      <c r="J115" s="34"/>
      <c r="K115" s="34"/>
      <c r="L115" s="34"/>
      <c r="M115" s="34"/>
      <c r="N115" s="34"/>
      <c r="O115" s="34"/>
      <c r="P115" s="34"/>
      <c r="Q115" s="34"/>
      <c r="R115" s="35"/>
      <c r="T115" s="165"/>
      <c r="U115" s="34"/>
      <c r="V115" s="34"/>
      <c r="W115" s="34"/>
      <c r="X115" s="34"/>
      <c r="Y115" s="34"/>
      <c r="Z115" s="34"/>
      <c r="AA115" s="72"/>
      <c r="AT115" s="20" t="s">
        <v>188</v>
      </c>
      <c r="AU115" s="20" t="s">
        <v>93</v>
      </c>
    </row>
    <row r="116" spans="2:65" s="1" customFormat="1" ht="25.5" customHeight="1">
      <c r="B116" s="139"/>
      <c r="C116" s="140" t="s">
        <v>93</v>
      </c>
      <c r="D116" s="140" t="s">
        <v>125</v>
      </c>
      <c r="E116" s="141" t="s">
        <v>237</v>
      </c>
      <c r="F116" s="219" t="s">
        <v>238</v>
      </c>
      <c r="G116" s="219"/>
      <c r="H116" s="219"/>
      <c r="I116" s="219"/>
      <c r="J116" s="142" t="s">
        <v>233</v>
      </c>
      <c r="K116" s="143">
        <v>1</v>
      </c>
      <c r="L116" s="220">
        <v>0</v>
      </c>
      <c r="M116" s="220"/>
      <c r="N116" s="220">
        <f>ROUND(L116*K116,2)</f>
        <v>0</v>
      </c>
      <c r="O116" s="220"/>
      <c r="P116" s="220"/>
      <c r="Q116" s="220"/>
      <c r="R116" s="144"/>
      <c r="T116" s="145" t="s">
        <v>5</v>
      </c>
      <c r="U116" s="42" t="s">
        <v>36</v>
      </c>
      <c r="V116" s="146">
        <v>0</v>
      </c>
      <c r="W116" s="146">
        <f>V116*K116</f>
        <v>0</v>
      </c>
      <c r="X116" s="146">
        <v>0</v>
      </c>
      <c r="Y116" s="146">
        <f>X116*K116</f>
        <v>0</v>
      </c>
      <c r="Z116" s="146">
        <v>0</v>
      </c>
      <c r="AA116" s="147">
        <f>Z116*K116</f>
        <v>0</v>
      </c>
      <c r="AR116" s="20" t="s">
        <v>234</v>
      </c>
      <c r="AT116" s="20" t="s">
        <v>125</v>
      </c>
      <c r="AU116" s="20" t="s">
        <v>93</v>
      </c>
      <c r="AY116" s="20" t="s">
        <v>124</v>
      </c>
      <c r="BE116" s="148">
        <f>IF(U116="základní",N116,0)</f>
        <v>0</v>
      </c>
      <c r="BF116" s="148">
        <f>IF(U116="snížená",N116,0)</f>
        <v>0</v>
      </c>
      <c r="BG116" s="148">
        <f>IF(U116="zákl. přenesená",N116,0)</f>
        <v>0</v>
      </c>
      <c r="BH116" s="148">
        <f>IF(U116="sníž. přenesená",N116,0)</f>
        <v>0</v>
      </c>
      <c r="BI116" s="148">
        <f>IF(U116="nulová",N116,0)</f>
        <v>0</v>
      </c>
      <c r="BJ116" s="20" t="s">
        <v>79</v>
      </c>
      <c r="BK116" s="148">
        <f>ROUND(L116*K116,2)</f>
        <v>0</v>
      </c>
      <c r="BL116" s="20" t="s">
        <v>234</v>
      </c>
      <c r="BM116" s="20" t="s">
        <v>239</v>
      </c>
    </row>
    <row r="117" spans="2:65" s="1" customFormat="1" ht="60" customHeight="1">
      <c r="B117" s="33"/>
      <c r="C117" s="34"/>
      <c r="D117" s="34"/>
      <c r="E117" s="34"/>
      <c r="F117" s="227" t="s">
        <v>240</v>
      </c>
      <c r="G117" s="228"/>
      <c r="H117" s="228"/>
      <c r="I117" s="228"/>
      <c r="J117" s="34"/>
      <c r="K117" s="34"/>
      <c r="L117" s="34"/>
      <c r="M117" s="34"/>
      <c r="N117" s="34"/>
      <c r="O117" s="34"/>
      <c r="P117" s="34"/>
      <c r="Q117" s="34"/>
      <c r="R117" s="35"/>
      <c r="T117" s="165"/>
      <c r="U117" s="34"/>
      <c r="V117" s="34"/>
      <c r="W117" s="34"/>
      <c r="X117" s="34"/>
      <c r="Y117" s="34"/>
      <c r="Z117" s="34"/>
      <c r="AA117" s="72"/>
      <c r="AT117" s="20" t="s">
        <v>188</v>
      </c>
      <c r="AU117" s="20" t="s">
        <v>93</v>
      </c>
    </row>
    <row r="118" spans="2:65" s="1" customFormat="1" ht="25.5" customHeight="1">
      <c r="B118" s="139"/>
      <c r="C118" s="140" t="s">
        <v>130</v>
      </c>
      <c r="D118" s="140" t="s">
        <v>125</v>
      </c>
      <c r="E118" s="141" t="s">
        <v>241</v>
      </c>
      <c r="F118" s="219" t="s">
        <v>242</v>
      </c>
      <c r="G118" s="219"/>
      <c r="H118" s="219"/>
      <c r="I118" s="219"/>
      <c r="J118" s="142" t="s">
        <v>243</v>
      </c>
      <c r="K118" s="143">
        <v>1</v>
      </c>
      <c r="L118" s="220">
        <v>0</v>
      </c>
      <c r="M118" s="220"/>
      <c r="N118" s="220">
        <f>ROUND(L118*K118,2)</f>
        <v>0</v>
      </c>
      <c r="O118" s="220"/>
      <c r="P118" s="220"/>
      <c r="Q118" s="220"/>
      <c r="R118" s="144"/>
      <c r="T118" s="145" t="s">
        <v>5</v>
      </c>
      <c r="U118" s="42" t="s">
        <v>36</v>
      </c>
      <c r="V118" s="146">
        <v>0</v>
      </c>
      <c r="W118" s="146">
        <f>V118*K118</f>
        <v>0</v>
      </c>
      <c r="X118" s="146">
        <v>0</v>
      </c>
      <c r="Y118" s="146">
        <f>X118*K118</f>
        <v>0</v>
      </c>
      <c r="Z118" s="146">
        <v>0</v>
      </c>
      <c r="AA118" s="147">
        <f>Z118*K118</f>
        <v>0</v>
      </c>
      <c r="AR118" s="20" t="s">
        <v>234</v>
      </c>
      <c r="AT118" s="20" t="s">
        <v>125</v>
      </c>
      <c r="AU118" s="20" t="s">
        <v>93</v>
      </c>
      <c r="AY118" s="20" t="s">
        <v>124</v>
      </c>
      <c r="BE118" s="148">
        <f>IF(U118="základní",N118,0)</f>
        <v>0</v>
      </c>
      <c r="BF118" s="148">
        <f>IF(U118="snížená",N118,0)</f>
        <v>0</v>
      </c>
      <c r="BG118" s="148">
        <f>IF(U118="zákl. přenesená",N118,0)</f>
        <v>0</v>
      </c>
      <c r="BH118" s="148">
        <f>IF(U118="sníž. přenesená",N118,0)</f>
        <v>0</v>
      </c>
      <c r="BI118" s="148">
        <f>IF(U118="nulová",N118,0)</f>
        <v>0</v>
      </c>
      <c r="BJ118" s="20" t="s">
        <v>79</v>
      </c>
      <c r="BK118" s="148">
        <f>ROUND(L118*K118,2)</f>
        <v>0</v>
      </c>
      <c r="BL118" s="20" t="s">
        <v>234</v>
      </c>
      <c r="BM118" s="20" t="s">
        <v>244</v>
      </c>
    </row>
    <row r="119" spans="2:65" s="1" customFormat="1" ht="72" customHeight="1">
      <c r="B119" s="33"/>
      <c r="C119" s="34"/>
      <c r="D119" s="34"/>
      <c r="E119" s="34"/>
      <c r="F119" s="227" t="s">
        <v>245</v>
      </c>
      <c r="G119" s="228"/>
      <c r="H119" s="228"/>
      <c r="I119" s="228"/>
      <c r="J119" s="34"/>
      <c r="K119" s="34"/>
      <c r="L119" s="34"/>
      <c r="M119" s="34"/>
      <c r="N119" s="34"/>
      <c r="O119" s="34"/>
      <c r="P119" s="34"/>
      <c r="Q119" s="34"/>
      <c r="R119" s="35"/>
      <c r="T119" s="165"/>
      <c r="U119" s="34"/>
      <c r="V119" s="34"/>
      <c r="W119" s="34"/>
      <c r="X119" s="34"/>
      <c r="Y119" s="34"/>
      <c r="Z119" s="34"/>
      <c r="AA119" s="72"/>
      <c r="AT119" s="20" t="s">
        <v>188</v>
      </c>
      <c r="AU119" s="20" t="s">
        <v>93</v>
      </c>
    </row>
    <row r="120" spans="2:65" s="1" customFormat="1" ht="25.5" customHeight="1">
      <c r="B120" s="139"/>
      <c r="C120" s="140" t="s">
        <v>129</v>
      </c>
      <c r="D120" s="140" t="s">
        <v>125</v>
      </c>
      <c r="E120" s="141" t="s">
        <v>246</v>
      </c>
      <c r="F120" s="219" t="s">
        <v>247</v>
      </c>
      <c r="G120" s="219"/>
      <c r="H120" s="219"/>
      <c r="I120" s="219"/>
      <c r="J120" s="142" t="s">
        <v>233</v>
      </c>
      <c r="K120" s="143">
        <v>1</v>
      </c>
      <c r="L120" s="220">
        <v>0</v>
      </c>
      <c r="M120" s="220"/>
      <c r="N120" s="220">
        <f>ROUND(L120*K120,2)</f>
        <v>0</v>
      </c>
      <c r="O120" s="220"/>
      <c r="P120" s="220"/>
      <c r="Q120" s="220"/>
      <c r="R120" s="144"/>
      <c r="T120" s="145" t="s">
        <v>5</v>
      </c>
      <c r="U120" s="42" t="s">
        <v>36</v>
      </c>
      <c r="V120" s="146">
        <v>0</v>
      </c>
      <c r="W120" s="146">
        <f>V120*K120</f>
        <v>0</v>
      </c>
      <c r="X120" s="146">
        <v>0</v>
      </c>
      <c r="Y120" s="146">
        <f>X120*K120</f>
        <v>0</v>
      </c>
      <c r="Z120" s="146">
        <v>0</v>
      </c>
      <c r="AA120" s="147">
        <f>Z120*K120</f>
        <v>0</v>
      </c>
      <c r="AR120" s="20" t="s">
        <v>234</v>
      </c>
      <c r="AT120" s="20" t="s">
        <v>125</v>
      </c>
      <c r="AU120" s="20" t="s">
        <v>93</v>
      </c>
      <c r="AY120" s="20" t="s">
        <v>124</v>
      </c>
      <c r="BE120" s="148">
        <f>IF(U120="základní",N120,0)</f>
        <v>0</v>
      </c>
      <c r="BF120" s="148">
        <f>IF(U120="snížená",N120,0)</f>
        <v>0</v>
      </c>
      <c r="BG120" s="148">
        <f>IF(U120="zákl. přenesená",N120,0)</f>
        <v>0</v>
      </c>
      <c r="BH120" s="148">
        <f>IF(U120="sníž. přenesená",N120,0)</f>
        <v>0</v>
      </c>
      <c r="BI120" s="148">
        <f>IF(U120="nulová",N120,0)</f>
        <v>0</v>
      </c>
      <c r="BJ120" s="20" t="s">
        <v>79</v>
      </c>
      <c r="BK120" s="148">
        <f>ROUND(L120*K120,2)</f>
        <v>0</v>
      </c>
      <c r="BL120" s="20" t="s">
        <v>234</v>
      </c>
      <c r="BM120" s="20" t="s">
        <v>248</v>
      </c>
    </row>
    <row r="121" spans="2:65" s="1" customFormat="1" ht="36" customHeight="1">
      <c r="B121" s="33"/>
      <c r="C121" s="34"/>
      <c r="D121" s="34"/>
      <c r="E121" s="34"/>
      <c r="F121" s="227" t="s">
        <v>249</v>
      </c>
      <c r="G121" s="228"/>
      <c r="H121" s="228"/>
      <c r="I121" s="228"/>
      <c r="J121" s="34"/>
      <c r="K121" s="34"/>
      <c r="L121" s="34"/>
      <c r="M121" s="34"/>
      <c r="N121" s="34"/>
      <c r="O121" s="34"/>
      <c r="P121" s="34"/>
      <c r="Q121" s="34"/>
      <c r="R121" s="35"/>
      <c r="T121" s="165"/>
      <c r="U121" s="34"/>
      <c r="V121" s="34"/>
      <c r="W121" s="34"/>
      <c r="X121" s="34"/>
      <c r="Y121" s="34"/>
      <c r="Z121" s="34"/>
      <c r="AA121" s="72"/>
      <c r="AT121" s="20" t="s">
        <v>188</v>
      </c>
      <c r="AU121" s="20" t="s">
        <v>93</v>
      </c>
    </row>
    <row r="122" spans="2:65" s="10" customFormat="1" ht="16.5" customHeight="1">
      <c r="B122" s="149"/>
      <c r="C122" s="150"/>
      <c r="D122" s="150"/>
      <c r="E122" s="151" t="s">
        <v>5</v>
      </c>
      <c r="F122" s="223" t="s">
        <v>79</v>
      </c>
      <c r="G122" s="224"/>
      <c r="H122" s="224"/>
      <c r="I122" s="224"/>
      <c r="J122" s="150"/>
      <c r="K122" s="152">
        <v>1</v>
      </c>
      <c r="L122" s="150"/>
      <c r="M122" s="150"/>
      <c r="N122" s="150"/>
      <c r="O122" s="150"/>
      <c r="P122" s="150"/>
      <c r="Q122" s="150"/>
      <c r="R122" s="153"/>
      <c r="T122" s="154"/>
      <c r="U122" s="150"/>
      <c r="V122" s="150"/>
      <c r="W122" s="150"/>
      <c r="X122" s="150"/>
      <c r="Y122" s="150"/>
      <c r="Z122" s="150"/>
      <c r="AA122" s="155"/>
      <c r="AT122" s="156" t="s">
        <v>133</v>
      </c>
      <c r="AU122" s="156" t="s">
        <v>93</v>
      </c>
      <c r="AV122" s="10" t="s">
        <v>93</v>
      </c>
      <c r="AW122" s="10" t="s">
        <v>29</v>
      </c>
      <c r="AX122" s="10" t="s">
        <v>79</v>
      </c>
      <c r="AY122" s="156" t="s">
        <v>124</v>
      </c>
    </row>
    <row r="123" spans="2:65" s="1" customFormat="1" ht="25.5" customHeight="1">
      <c r="B123" s="139"/>
      <c r="C123" s="140" t="s">
        <v>138</v>
      </c>
      <c r="D123" s="140" t="s">
        <v>125</v>
      </c>
      <c r="E123" s="141" t="s">
        <v>250</v>
      </c>
      <c r="F123" s="219" t="s">
        <v>251</v>
      </c>
      <c r="G123" s="219"/>
      <c r="H123" s="219"/>
      <c r="I123" s="219"/>
      <c r="J123" s="142" t="s">
        <v>233</v>
      </c>
      <c r="K123" s="143">
        <v>1</v>
      </c>
      <c r="L123" s="220">
        <v>0</v>
      </c>
      <c r="M123" s="220"/>
      <c r="N123" s="220">
        <f>ROUND(L123*K123,2)</f>
        <v>0</v>
      </c>
      <c r="O123" s="220"/>
      <c r="P123" s="220"/>
      <c r="Q123" s="220"/>
      <c r="R123" s="144"/>
      <c r="T123" s="145" t="s">
        <v>5</v>
      </c>
      <c r="U123" s="42" t="s">
        <v>36</v>
      </c>
      <c r="V123" s="146">
        <v>0</v>
      </c>
      <c r="W123" s="146">
        <f>V123*K123</f>
        <v>0</v>
      </c>
      <c r="X123" s="146">
        <v>0</v>
      </c>
      <c r="Y123" s="146">
        <f>X123*K123</f>
        <v>0</v>
      </c>
      <c r="Z123" s="146">
        <v>0</v>
      </c>
      <c r="AA123" s="147">
        <f>Z123*K123</f>
        <v>0</v>
      </c>
      <c r="AR123" s="20" t="s">
        <v>252</v>
      </c>
      <c r="AT123" s="20" t="s">
        <v>125</v>
      </c>
      <c r="AU123" s="20" t="s">
        <v>93</v>
      </c>
      <c r="AY123" s="20" t="s">
        <v>124</v>
      </c>
      <c r="BE123" s="148">
        <f>IF(U123="základní",N123,0)</f>
        <v>0</v>
      </c>
      <c r="BF123" s="148">
        <f>IF(U123="snížená",N123,0)</f>
        <v>0</v>
      </c>
      <c r="BG123" s="148">
        <f>IF(U123="zákl. přenesená",N123,0)</f>
        <v>0</v>
      </c>
      <c r="BH123" s="148">
        <f>IF(U123="sníž. přenesená",N123,0)</f>
        <v>0</v>
      </c>
      <c r="BI123" s="148">
        <f>IF(U123="nulová",N123,0)</f>
        <v>0</v>
      </c>
      <c r="BJ123" s="20" t="s">
        <v>79</v>
      </c>
      <c r="BK123" s="148">
        <f>ROUND(L123*K123,2)</f>
        <v>0</v>
      </c>
      <c r="BL123" s="20" t="s">
        <v>252</v>
      </c>
      <c r="BM123" s="20" t="s">
        <v>253</v>
      </c>
    </row>
    <row r="124" spans="2:65" s="1" customFormat="1" ht="16.5" customHeight="1">
      <c r="B124" s="33"/>
      <c r="C124" s="34"/>
      <c r="D124" s="34"/>
      <c r="E124" s="34"/>
      <c r="F124" s="227" t="s">
        <v>254</v>
      </c>
      <c r="G124" s="228"/>
      <c r="H124" s="228"/>
      <c r="I124" s="228"/>
      <c r="J124" s="34"/>
      <c r="K124" s="34"/>
      <c r="L124" s="34"/>
      <c r="M124" s="34"/>
      <c r="N124" s="34"/>
      <c r="O124" s="34"/>
      <c r="P124" s="34"/>
      <c r="Q124" s="34"/>
      <c r="R124" s="35"/>
      <c r="T124" s="165"/>
      <c r="U124" s="34"/>
      <c r="V124" s="34"/>
      <c r="W124" s="34"/>
      <c r="X124" s="34"/>
      <c r="Y124" s="34"/>
      <c r="Z124" s="34"/>
      <c r="AA124" s="72"/>
      <c r="AT124" s="20" t="s">
        <v>188</v>
      </c>
      <c r="AU124" s="20" t="s">
        <v>93</v>
      </c>
    </row>
    <row r="125" spans="2:65" s="10" customFormat="1" ht="16.5" customHeight="1">
      <c r="B125" s="149"/>
      <c r="C125" s="150"/>
      <c r="D125" s="150"/>
      <c r="E125" s="151" t="s">
        <v>5</v>
      </c>
      <c r="F125" s="223" t="s">
        <v>79</v>
      </c>
      <c r="G125" s="224"/>
      <c r="H125" s="224"/>
      <c r="I125" s="224"/>
      <c r="J125" s="150"/>
      <c r="K125" s="152">
        <v>1</v>
      </c>
      <c r="L125" s="150"/>
      <c r="M125" s="150"/>
      <c r="N125" s="150"/>
      <c r="O125" s="150"/>
      <c r="P125" s="150"/>
      <c r="Q125" s="150"/>
      <c r="R125" s="153"/>
      <c r="T125" s="169"/>
      <c r="U125" s="170"/>
      <c r="V125" s="170"/>
      <c r="W125" s="170"/>
      <c r="X125" s="170"/>
      <c r="Y125" s="170"/>
      <c r="Z125" s="170"/>
      <c r="AA125" s="171"/>
      <c r="AT125" s="156" t="s">
        <v>133</v>
      </c>
      <c r="AU125" s="156" t="s">
        <v>93</v>
      </c>
      <c r="AV125" s="10" t="s">
        <v>93</v>
      </c>
      <c r="AW125" s="10" t="s">
        <v>29</v>
      </c>
      <c r="AX125" s="10" t="s">
        <v>79</v>
      </c>
      <c r="AY125" s="156" t="s">
        <v>124</v>
      </c>
    </row>
    <row r="126" spans="2:65" s="1" customFormat="1" ht="6.95" customHeight="1"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9"/>
    </row>
  </sheetData>
  <mergeCells count="77">
    <mergeCell ref="F118:I118"/>
    <mergeCell ref="F119:I119"/>
    <mergeCell ref="F120:I120"/>
    <mergeCell ref="L120:M120"/>
    <mergeCell ref="F122:I122"/>
    <mergeCell ref="L123:M123"/>
    <mergeCell ref="N123:Q123"/>
    <mergeCell ref="F124:I124"/>
    <mergeCell ref="N120:Q120"/>
    <mergeCell ref="F123:I123"/>
    <mergeCell ref="F121:I121"/>
    <mergeCell ref="F125:I125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2:J32"/>
    <mergeCell ref="H1:K1"/>
    <mergeCell ref="S2:AC2"/>
    <mergeCell ref="M27:P27"/>
    <mergeCell ref="M30:P30"/>
    <mergeCell ref="M28:P28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L94:Q94"/>
    <mergeCell ref="C100:Q100"/>
    <mergeCell ref="M105:P105"/>
    <mergeCell ref="F102:P102"/>
    <mergeCell ref="F103:P103"/>
    <mergeCell ref="M107:Q107"/>
    <mergeCell ref="M108:Q108"/>
    <mergeCell ref="L110:M110"/>
    <mergeCell ref="N110:Q110"/>
    <mergeCell ref="F110:I110"/>
    <mergeCell ref="F114:I114"/>
    <mergeCell ref="F117:I117"/>
    <mergeCell ref="L114:M114"/>
    <mergeCell ref="N114:Q114"/>
    <mergeCell ref="F115:I115"/>
    <mergeCell ref="F116:I116"/>
    <mergeCell ref="L116:M116"/>
    <mergeCell ref="N116:Q116"/>
    <mergeCell ref="L118:M118"/>
    <mergeCell ref="N118:Q118"/>
    <mergeCell ref="N111:Q111"/>
    <mergeCell ref="N112:Q112"/>
    <mergeCell ref="N113:Q113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018-Park-03 - SO-03 Vodní...</vt:lpstr>
      <vt:lpstr>018-Park-03-0 - Vedlejší ...</vt:lpstr>
      <vt:lpstr>'018-Park-03 - SO-03 Vodní...'!Názvy_tisku</vt:lpstr>
      <vt:lpstr>'018-Park-03-0 - Vedlejší ...'!Názvy_tisku</vt:lpstr>
      <vt:lpstr>'Rekapitulace stavby'!Názvy_tisku</vt:lpstr>
      <vt:lpstr>'018-Park-03 - SO-03 Vodní...'!Oblast_tisku</vt:lpstr>
      <vt:lpstr>'018-Park-03-0 - Vedlejší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MAREK\Marek Krčma</dc:creator>
  <cp:lastModifiedBy>Eva</cp:lastModifiedBy>
  <cp:lastPrinted>2018-11-19T09:37:50Z</cp:lastPrinted>
  <dcterms:created xsi:type="dcterms:W3CDTF">2018-11-11T19:02:38Z</dcterms:created>
  <dcterms:modified xsi:type="dcterms:W3CDTF">2018-11-19T10:22:21Z</dcterms:modified>
</cp:coreProperties>
</file>